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020" activeTab="2"/>
  </bookViews>
  <sheets>
    <sheet name="Stammdaten" sheetId="77" r:id="rId1"/>
    <sheet name="Jan" sheetId="29" r:id="rId2"/>
    <sheet name="Feb" sheetId="66" r:id="rId3"/>
    <sheet name="Mrz" sheetId="67" r:id="rId4"/>
    <sheet name="Apr" sheetId="68" r:id="rId5"/>
    <sheet name="Mai" sheetId="69" r:id="rId6"/>
    <sheet name="Jun" sheetId="70" r:id="rId7"/>
    <sheet name="Jul" sheetId="71" r:id="rId8"/>
    <sheet name="Aug" sheetId="72" r:id="rId9"/>
    <sheet name="Sep" sheetId="73" r:id="rId10"/>
    <sheet name="Okt" sheetId="74" r:id="rId11"/>
    <sheet name="Nov" sheetId="75" r:id="rId12"/>
    <sheet name="Dez" sheetId="76" r:id="rId13"/>
  </sheets>
  <definedNames>
    <definedName name="_xlnm.Print_Titles" localSheetId="4">Apr!$A:$A</definedName>
    <definedName name="_xlnm.Print_Titles" localSheetId="8">Aug!$A:$A</definedName>
    <definedName name="_xlnm.Print_Titles" localSheetId="12">Dez!$A:$A</definedName>
    <definedName name="_xlnm.Print_Titles" localSheetId="2">Feb!$A:$A</definedName>
    <definedName name="_xlnm.Print_Titles" localSheetId="1">Jan!$A:$A</definedName>
    <definedName name="_xlnm.Print_Titles" localSheetId="7">Jul!$A:$A</definedName>
    <definedName name="_xlnm.Print_Titles" localSheetId="6">Jun!$A:$A</definedName>
    <definedName name="_xlnm.Print_Titles" localSheetId="5">Mai!$A:$A</definedName>
    <definedName name="_xlnm.Print_Titles" localSheetId="3">Mrz!$A:$A</definedName>
    <definedName name="_xlnm.Print_Titles" localSheetId="11">Nov!$A:$A</definedName>
    <definedName name="_xlnm.Print_Titles" localSheetId="10">Okt!$A:$A</definedName>
    <definedName name="_xlnm.Print_Titles" localSheetId="9">Sep!$A:$A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8" i="66" l="1"/>
  <c r="O6" i="29" l="1"/>
  <c r="O26" i="76"/>
  <c r="O27" i="76"/>
  <c r="O29" i="76"/>
  <c r="O30" i="76"/>
  <c r="O31" i="76"/>
  <c r="O32" i="76"/>
  <c r="O33" i="76"/>
  <c r="O34" i="76"/>
  <c r="O25" i="76"/>
  <c r="O24" i="76"/>
  <c r="O23" i="76"/>
  <c r="O22" i="76"/>
  <c r="O21" i="76"/>
  <c r="O20" i="76"/>
  <c r="O19" i="76"/>
  <c r="O18" i="76"/>
  <c r="O17" i="76"/>
  <c r="O16" i="76"/>
  <c r="O15" i="76"/>
  <c r="O14" i="76"/>
  <c r="O13" i="76"/>
  <c r="O12" i="76"/>
  <c r="O11" i="76"/>
  <c r="O10" i="76"/>
  <c r="O9" i="76"/>
  <c r="O8" i="76"/>
  <c r="O7" i="76"/>
  <c r="O6" i="76"/>
  <c r="O5" i="76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8" i="75"/>
  <c r="O17" i="75"/>
  <c r="O16" i="75"/>
  <c r="O15" i="75"/>
  <c r="O14" i="75"/>
  <c r="O13" i="75"/>
  <c r="O12" i="75"/>
  <c r="O11" i="75"/>
  <c r="O10" i="75"/>
  <c r="O9" i="75"/>
  <c r="O8" i="75"/>
  <c r="O7" i="75"/>
  <c r="O6" i="75"/>
  <c r="O5" i="75"/>
  <c r="O32" i="74"/>
  <c r="O31" i="74"/>
  <c r="O30" i="74"/>
  <c r="O29" i="74"/>
  <c r="O28" i="74"/>
  <c r="O27" i="74"/>
  <c r="O26" i="74"/>
  <c r="O25" i="74"/>
  <c r="O24" i="74"/>
  <c r="O23" i="74"/>
  <c r="O22" i="74"/>
  <c r="O21" i="74"/>
  <c r="O20" i="74"/>
  <c r="O19" i="74"/>
  <c r="O18" i="74"/>
  <c r="O17" i="74"/>
  <c r="O16" i="74"/>
  <c r="O15" i="74"/>
  <c r="O14" i="74"/>
  <c r="O13" i="74"/>
  <c r="O12" i="74"/>
  <c r="O11" i="74"/>
  <c r="O10" i="74"/>
  <c r="O9" i="74"/>
  <c r="O8" i="74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5" i="73"/>
  <c r="O14" i="73"/>
  <c r="O13" i="73"/>
  <c r="O12" i="73"/>
  <c r="O11" i="73"/>
  <c r="O10" i="73"/>
  <c r="O9" i="73"/>
  <c r="O8" i="73"/>
  <c r="O7" i="73"/>
  <c r="O6" i="73"/>
  <c r="O5" i="73"/>
  <c r="O34" i="72"/>
  <c r="O33" i="72"/>
  <c r="O32" i="72"/>
  <c r="O31" i="72"/>
  <c r="O30" i="72"/>
  <c r="O29" i="72"/>
  <c r="A29" i="72"/>
  <c r="Q29" i="72" s="1"/>
  <c r="O28" i="72"/>
  <c r="O27" i="72"/>
  <c r="O26" i="72"/>
  <c r="O25" i="72"/>
  <c r="O24" i="72"/>
  <c r="O23" i="72"/>
  <c r="O22" i="72"/>
  <c r="O21" i="72"/>
  <c r="O20" i="72"/>
  <c r="O19" i="72"/>
  <c r="O18" i="72"/>
  <c r="O17" i="72"/>
  <c r="O16" i="72"/>
  <c r="O15" i="72"/>
  <c r="O14" i="72"/>
  <c r="O13" i="72"/>
  <c r="O12" i="72"/>
  <c r="O11" i="72"/>
  <c r="O10" i="72"/>
  <c r="O9" i="72"/>
  <c r="O8" i="72"/>
  <c r="O7" i="72"/>
  <c r="O6" i="72"/>
  <c r="O5" i="72"/>
  <c r="A5" i="72"/>
  <c r="Q5" i="72" s="1"/>
  <c r="O34" i="71"/>
  <c r="O33" i="71"/>
  <c r="O32" i="71"/>
  <c r="A32" i="71"/>
  <c r="Q32" i="71" s="1"/>
  <c r="O31" i="71"/>
  <c r="O30" i="71"/>
  <c r="O29" i="71"/>
  <c r="O28" i="71"/>
  <c r="O27" i="71"/>
  <c r="O26" i="71"/>
  <c r="O25" i="71"/>
  <c r="A25" i="71"/>
  <c r="Q25" i="71" s="1"/>
  <c r="O24" i="71"/>
  <c r="O23" i="71"/>
  <c r="O22" i="71"/>
  <c r="O21" i="71"/>
  <c r="O20" i="71"/>
  <c r="O19" i="71"/>
  <c r="O18" i="71"/>
  <c r="O17" i="71"/>
  <c r="O16" i="71"/>
  <c r="O15" i="71"/>
  <c r="O14" i="71"/>
  <c r="O13" i="71"/>
  <c r="O12" i="71"/>
  <c r="O11" i="71"/>
  <c r="O10" i="71"/>
  <c r="O9" i="71"/>
  <c r="O8" i="71"/>
  <c r="O7" i="71"/>
  <c r="O6" i="71"/>
  <c r="O5" i="71"/>
  <c r="A5" i="71"/>
  <c r="Q5" i="71" s="1"/>
  <c r="O33" i="70"/>
  <c r="O32" i="70"/>
  <c r="O31" i="70"/>
  <c r="O30" i="70"/>
  <c r="O29" i="70"/>
  <c r="O28" i="70"/>
  <c r="O27" i="70"/>
  <c r="A27" i="70"/>
  <c r="Q27" i="70" s="1"/>
  <c r="Q26" i="70"/>
  <c r="Q25" i="70"/>
  <c r="Q24" i="70"/>
  <c r="Q23" i="70"/>
  <c r="Q22" i="70"/>
  <c r="Q21" i="70"/>
  <c r="Q20" i="70"/>
  <c r="Q19" i="70"/>
  <c r="Q18" i="70"/>
  <c r="Q17" i="70"/>
  <c r="Q16" i="70"/>
  <c r="Q15" i="70"/>
  <c r="Q14" i="70"/>
  <c r="Q13" i="70"/>
  <c r="Q12" i="70"/>
  <c r="Q11" i="70"/>
  <c r="Q10" i="70"/>
  <c r="Q9" i="70"/>
  <c r="Q8" i="70"/>
  <c r="Q7" i="70"/>
  <c r="Q6" i="70"/>
  <c r="Q5" i="70"/>
  <c r="Q4" i="70"/>
  <c r="O26" i="70"/>
  <c r="O25" i="70"/>
  <c r="O24" i="70"/>
  <c r="O23" i="70"/>
  <c r="O22" i="70"/>
  <c r="O21" i="70"/>
  <c r="O20" i="70"/>
  <c r="O19" i="70"/>
  <c r="O18" i="70"/>
  <c r="O17" i="70"/>
  <c r="O16" i="70"/>
  <c r="O15" i="70"/>
  <c r="O14" i="70"/>
  <c r="O13" i="70"/>
  <c r="O12" i="70"/>
  <c r="O11" i="70"/>
  <c r="O10" i="70"/>
  <c r="O9" i="70"/>
  <c r="O8" i="70"/>
  <c r="O7" i="70"/>
  <c r="A7" i="70"/>
  <c r="A8" i="70" s="1"/>
  <c r="A9" i="70" s="1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O6" i="70"/>
  <c r="A6" i="70"/>
  <c r="O5" i="70"/>
  <c r="A5" i="70"/>
  <c r="A4" i="70"/>
  <c r="O4" i="70"/>
  <c r="O34" i="69"/>
  <c r="O33" i="69"/>
  <c r="O32" i="69"/>
  <c r="O31" i="69"/>
  <c r="O30" i="69"/>
  <c r="A30" i="69"/>
  <c r="Q30" i="69" s="1"/>
  <c r="O29" i="69"/>
  <c r="O28" i="69"/>
  <c r="O27" i="69"/>
  <c r="O26" i="69"/>
  <c r="O25" i="69"/>
  <c r="O24" i="69"/>
  <c r="O23" i="69"/>
  <c r="A23" i="69"/>
  <c r="O22" i="69"/>
  <c r="O21" i="69"/>
  <c r="O20" i="69"/>
  <c r="O19" i="69"/>
  <c r="O18" i="69"/>
  <c r="O17" i="69"/>
  <c r="O16" i="69"/>
  <c r="A16" i="69"/>
  <c r="Q16" i="69" s="1"/>
  <c r="O15" i="69"/>
  <c r="O14" i="69"/>
  <c r="O13" i="69"/>
  <c r="O12" i="69"/>
  <c r="O11" i="69"/>
  <c r="O10" i="69"/>
  <c r="O9" i="69"/>
  <c r="O8" i="69"/>
  <c r="O7" i="69"/>
  <c r="O6" i="69"/>
  <c r="A6" i="69"/>
  <c r="Q6" i="69" s="1"/>
  <c r="O33" i="68"/>
  <c r="O32" i="68"/>
  <c r="O31" i="68"/>
  <c r="O30" i="68"/>
  <c r="O29" i="68"/>
  <c r="O28" i="68"/>
  <c r="O27" i="68"/>
  <c r="O26" i="68"/>
  <c r="Q25" i="68"/>
  <c r="O25" i="68"/>
  <c r="A25" i="68"/>
  <c r="A26" i="68" s="1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O8" i="68"/>
  <c r="A8" i="68"/>
  <c r="Q8" i="68" s="1"/>
  <c r="O7" i="68"/>
  <c r="O6" i="68"/>
  <c r="O5" i="68"/>
  <c r="A5" i="68"/>
  <c r="Q5" i="68" s="1"/>
  <c r="Q34" i="67"/>
  <c r="O34" i="67"/>
  <c r="Q33" i="67"/>
  <c r="O33" i="67"/>
  <c r="Q32" i="29"/>
  <c r="Q31" i="29"/>
  <c r="Q30" i="29"/>
  <c r="Q29" i="29"/>
  <c r="Q2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1" i="29"/>
  <c r="O30" i="67"/>
  <c r="O29" i="67"/>
  <c r="O28" i="67"/>
  <c r="O27" i="67"/>
  <c r="O26" i="67"/>
  <c r="O25" i="67"/>
  <c r="O24" i="67"/>
  <c r="O23" i="67"/>
  <c r="O22" i="67"/>
  <c r="O21" i="67"/>
  <c r="O20" i="67"/>
  <c r="O19" i="67"/>
  <c r="O18" i="67"/>
  <c r="O17" i="67"/>
  <c r="O16" i="67"/>
  <c r="O15" i="67"/>
  <c r="O14" i="67"/>
  <c r="O13" i="67"/>
  <c r="O12" i="67"/>
  <c r="O11" i="67"/>
  <c r="O10" i="67"/>
  <c r="O9" i="67"/>
  <c r="O8" i="67"/>
  <c r="O7" i="67"/>
  <c r="O6" i="67"/>
  <c r="O5" i="67"/>
  <c r="A5" i="67"/>
  <c r="Q5" i="67" s="1"/>
  <c r="A4" i="67"/>
  <c r="O32" i="66"/>
  <c r="A32" i="66"/>
  <c r="O30" i="66"/>
  <c r="O29" i="66"/>
  <c r="O28" i="66"/>
  <c r="O27" i="66"/>
  <c r="O26" i="66"/>
  <c r="O25" i="66"/>
  <c r="O24" i="66"/>
  <c r="O23" i="66"/>
  <c r="O22" i="66"/>
  <c r="O21" i="66"/>
  <c r="O20" i="66"/>
  <c r="O19" i="66"/>
  <c r="O18" i="66"/>
  <c r="O17" i="66"/>
  <c r="O16" i="66"/>
  <c r="O15" i="66"/>
  <c r="O14" i="66"/>
  <c r="O13" i="66"/>
  <c r="O12" i="66"/>
  <c r="O11" i="66"/>
  <c r="O10" i="66"/>
  <c r="O9" i="66"/>
  <c r="O8" i="66"/>
  <c r="O7" i="66"/>
  <c r="O6" i="66"/>
  <c r="A6" i="66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O33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A16" i="29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L40" i="29"/>
  <c r="O4" i="68"/>
  <c r="O4" i="69"/>
  <c r="O4" i="71"/>
  <c r="O4" i="74"/>
  <c r="O6" i="74"/>
  <c r="O4" i="75"/>
  <c r="O4" i="29"/>
  <c r="O9" i="29"/>
  <c r="O10" i="29"/>
  <c r="O11" i="29"/>
  <c r="A30" i="72" l="1"/>
  <c r="A6" i="72"/>
  <c r="A33" i="71"/>
  <c r="A26" i="71"/>
  <c r="A6" i="71"/>
  <c r="A28" i="70"/>
  <c r="A31" i="69"/>
  <c r="A24" i="69"/>
  <c r="A17" i="69"/>
  <c r="A7" i="69"/>
  <c r="Q26" i="68"/>
  <c r="A27" i="68"/>
  <c r="A9" i="68"/>
  <c r="A6" i="68"/>
  <c r="A6" i="67"/>
  <c r="L40" i="66"/>
  <c r="L40" i="67" s="1"/>
  <c r="L40" i="68" s="1"/>
  <c r="L40" i="69" s="1"/>
  <c r="L40" i="70" s="1"/>
  <c r="L40" i="71" s="1"/>
  <c r="L40" i="72" s="1"/>
  <c r="L40" i="73" s="1"/>
  <c r="L40" i="74" s="1"/>
  <c r="L40" i="75" s="1"/>
  <c r="A5" i="29"/>
  <c r="Q30" i="72" l="1"/>
  <c r="A31" i="72"/>
  <c r="Q6" i="72"/>
  <c r="A7" i="72"/>
  <c r="Q33" i="71"/>
  <c r="A34" i="71"/>
  <c r="Q34" i="71" s="1"/>
  <c r="Q26" i="71"/>
  <c r="A27" i="71"/>
  <c r="Q6" i="71"/>
  <c r="A7" i="71"/>
  <c r="Q28" i="70"/>
  <c r="A29" i="70"/>
  <c r="Q31" i="69"/>
  <c r="A32" i="69"/>
  <c r="Q24" i="69"/>
  <c r="A25" i="69"/>
  <c r="Q17" i="69"/>
  <c r="A18" i="69"/>
  <c r="Q7" i="69"/>
  <c r="A8" i="69"/>
  <c r="A28" i="68"/>
  <c r="Q27" i="68"/>
  <c r="Q9" i="68"/>
  <c r="A10" i="68"/>
  <c r="Q6" i="68"/>
  <c r="A7" i="68"/>
  <c r="Q7" i="68" s="1"/>
  <c r="Q6" i="67"/>
  <c r="A7" i="67"/>
  <c r="E39" i="29"/>
  <c r="A6" i="29"/>
  <c r="B21" i="77"/>
  <c r="K39" i="69" s="1"/>
  <c r="P2" i="29"/>
  <c r="K37" i="66"/>
  <c r="K37" i="67"/>
  <c r="K37" i="68"/>
  <c r="K37" i="69"/>
  <c r="K37" i="70"/>
  <c r="K37" i="71"/>
  <c r="K37" i="72"/>
  <c r="K37" i="73"/>
  <c r="K37" i="74"/>
  <c r="K37" i="75"/>
  <c r="K37" i="76"/>
  <c r="K37" i="29"/>
  <c r="K36" i="66"/>
  <c r="K36" i="67"/>
  <c r="K36" i="68"/>
  <c r="K36" i="69"/>
  <c r="K36" i="70"/>
  <c r="K36" i="71"/>
  <c r="K36" i="72"/>
  <c r="K36" i="73"/>
  <c r="K36" i="74"/>
  <c r="K36" i="75"/>
  <c r="K36" i="76"/>
  <c r="K36" i="29"/>
  <c r="G39" i="66"/>
  <c r="G39" i="67"/>
  <c r="G39" i="68"/>
  <c r="G39" i="69"/>
  <c r="G39" i="70"/>
  <c r="G39" i="71"/>
  <c r="G39" i="72"/>
  <c r="G39" i="73"/>
  <c r="G39" i="74"/>
  <c r="G39" i="75"/>
  <c r="G39" i="76"/>
  <c r="G39" i="29"/>
  <c r="G38" i="66"/>
  <c r="G38" i="67"/>
  <c r="G38" i="68"/>
  <c r="G38" i="69"/>
  <c r="G38" i="70"/>
  <c r="G38" i="71"/>
  <c r="G38" i="72"/>
  <c r="G38" i="73"/>
  <c r="G38" i="74"/>
  <c r="G38" i="75"/>
  <c r="G38" i="76"/>
  <c r="G38" i="29"/>
  <c r="G37" i="66"/>
  <c r="G37" i="67"/>
  <c r="G37" i="68"/>
  <c r="G37" i="69"/>
  <c r="G37" i="70"/>
  <c r="G37" i="71"/>
  <c r="G37" i="72"/>
  <c r="G37" i="73"/>
  <c r="G37" i="74"/>
  <c r="G37" i="75"/>
  <c r="G37" i="76"/>
  <c r="G37" i="29"/>
  <c r="G36" i="66"/>
  <c r="G36" i="67"/>
  <c r="G36" i="68"/>
  <c r="G36" i="69"/>
  <c r="G36" i="70"/>
  <c r="G36" i="71"/>
  <c r="G36" i="72"/>
  <c r="G36" i="73"/>
  <c r="G36" i="74"/>
  <c r="G36" i="75"/>
  <c r="G36" i="76"/>
  <c r="G36" i="29"/>
  <c r="E44" i="68"/>
  <c r="N43" i="68"/>
  <c r="B43" i="68"/>
  <c r="E39" i="68"/>
  <c r="E44" i="72"/>
  <c r="N43" i="72"/>
  <c r="B43" i="72"/>
  <c r="E39" i="72"/>
  <c r="E44" i="76"/>
  <c r="N43" i="76"/>
  <c r="B43" i="76"/>
  <c r="E44" i="66"/>
  <c r="N43" i="66"/>
  <c r="B43" i="66"/>
  <c r="E39" i="66"/>
  <c r="E44" i="29"/>
  <c r="A1" i="29"/>
  <c r="N43" i="29"/>
  <c r="B43" i="29"/>
  <c r="E44" i="71"/>
  <c r="N43" i="71"/>
  <c r="B43" i="71"/>
  <c r="E39" i="71"/>
  <c r="E44" i="70"/>
  <c r="N43" i="70"/>
  <c r="B43" i="70"/>
  <c r="E39" i="70"/>
  <c r="E44" i="69"/>
  <c r="N43" i="69"/>
  <c r="B43" i="69"/>
  <c r="E39" i="69"/>
  <c r="E44" i="67"/>
  <c r="N43" i="67"/>
  <c r="B43" i="67"/>
  <c r="E39" i="67"/>
  <c r="E44" i="75"/>
  <c r="N43" i="75"/>
  <c r="B43" i="75"/>
  <c r="E39" i="75"/>
  <c r="E44" i="74"/>
  <c r="N43" i="74"/>
  <c r="B43" i="74"/>
  <c r="E39" i="74"/>
  <c r="E44" i="73"/>
  <c r="N43" i="73"/>
  <c r="B43" i="73"/>
  <c r="E39" i="73"/>
  <c r="A1" i="77"/>
  <c r="E19" i="77"/>
  <c r="E18" i="77"/>
  <c r="Q5" i="29"/>
  <c r="Q31" i="72" l="1"/>
  <c r="A32" i="72"/>
  <c r="Q7" i="72"/>
  <c r="A8" i="72"/>
  <c r="Q27" i="71"/>
  <c r="A28" i="71"/>
  <c r="Q7" i="71"/>
  <c r="A8" i="71"/>
  <c r="Q29" i="70"/>
  <c r="A30" i="70"/>
  <c r="Q32" i="69"/>
  <c r="A33" i="69"/>
  <c r="Q25" i="69"/>
  <c r="A26" i="69"/>
  <c r="Q18" i="69"/>
  <c r="A19" i="69"/>
  <c r="Q8" i="69"/>
  <c r="A9" i="69"/>
  <c r="A29" i="68"/>
  <c r="Q28" i="68"/>
  <c r="Q10" i="68"/>
  <c r="A11" i="68"/>
  <c r="Q7" i="67"/>
  <c r="A8" i="67"/>
  <c r="K39" i="66"/>
  <c r="K39" i="74"/>
  <c r="K39" i="73"/>
  <c r="K39" i="71"/>
  <c r="K39" i="70"/>
  <c r="K39" i="29"/>
  <c r="B24" i="77"/>
  <c r="E37" i="69" s="1"/>
  <c r="B22" i="77"/>
  <c r="K38" i="70" s="1"/>
  <c r="K39" i="68"/>
  <c r="K39" i="75"/>
  <c r="P4" i="29"/>
  <c r="K39" i="76"/>
  <c r="K39" i="72"/>
  <c r="K39" i="67"/>
  <c r="Q6" i="29"/>
  <c r="A7" i="29"/>
  <c r="Q32" i="72" l="1"/>
  <c r="A33" i="72"/>
  <c r="Q8" i="72"/>
  <c r="A9" i="72"/>
  <c r="Q28" i="71"/>
  <c r="A29" i="71"/>
  <c r="Q8" i="71"/>
  <c r="A9" i="71"/>
  <c r="Q30" i="70"/>
  <c r="A31" i="70"/>
  <c r="A34" i="69"/>
  <c r="Q34" i="69" s="1"/>
  <c r="Q26" i="69"/>
  <c r="A27" i="69"/>
  <c r="Q19" i="69"/>
  <c r="A20" i="69"/>
  <c r="Q9" i="69"/>
  <c r="A10" i="69"/>
  <c r="A30" i="68"/>
  <c r="Q29" i="68"/>
  <c r="Q11" i="68"/>
  <c r="A12" i="68"/>
  <c r="Q8" i="67"/>
  <c r="A9" i="67"/>
  <c r="K38" i="73"/>
  <c r="E37" i="66"/>
  <c r="B25" i="77"/>
  <c r="O5" i="66"/>
  <c r="O5" i="69"/>
  <c r="E37" i="72"/>
  <c r="E37" i="68"/>
  <c r="E38" i="68" s="1"/>
  <c r="E37" i="76"/>
  <c r="E38" i="76" s="1"/>
  <c r="E37" i="73"/>
  <c r="E37" i="70"/>
  <c r="K38" i="71"/>
  <c r="K38" i="66"/>
  <c r="E37" i="71"/>
  <c r="E37" i="74"/>
  <c r="E37" i="67"/>
  <c r="E37" i="29"/>
  <c r="K38" i="74"/>
  <c r="K38" i="75"/>
  <c r="K38" i="29"/>
  <c r="K38" i="67"/>
  <c r="K38" i="76"/>
  <c r="K38" i="69"/>
  <c r="E37" i="75"/>
  <c r="K38" i="72"/>
  <c r="K38" i="68"/>
  <c r="Q7" i="29"/>
  <c r="A8" i="29"/>
  <c r="E38" i="69"/>
  <c r="E38" i="72"/>
  <c r="Q33" i="72" l="1"/>
  <c r="A34" i="72"/>
  <c r="Q34" i="72" s="1"/>
  <c r="Q9" i="72"/>
  <c r="A10" i="72"/>
  <c r="Q29" i="71"/>
  <c r="A30" i="71"/>
  <c r="Q9" i="71"/>
  <c r="A10" i="71"/>
  <c r="Q31" i="70"/>
  <c r="A32" i="70"/>
  <c r="Q27" i="69"/>
  <c r="A28" i="69"/>
  <c r="Q20" i="69"/>
  <c r="A21" i="69"/>
  <c r="Q10" i="69"/>
  <c r="A11" i="69"/>
  <c r="Q30" i="68"/>
  <c r="A31" i="68"/>
  <c r="Q12" i="68"/>
  <c r="A13" i="68"/>
  <c r="Q9" i="67"/>
  <c r="A10" i="67"/>
  <c r="E38" i="66"/>
  <c r="O31" i="66"/>
  <c r="O4" i="66"/>
  <c r="O4" i="72"/>
  <c r="O14" i="29"/>
  <c r="O12" i="29"/>
  <c r="O7" i="29"/>
  <c r="O15" i="29"/>
  <c r="O8" i="29"/>
  <c r="O5" i="29"/>
  <c r="P5" i="29" s="1"/>
  <c r="O34" i="29"/>
  <c r="O13" i="29"/>
  <c r="O4" i="73"/>
  <c r="O4" i="67"/>
  <c r="O31" i="67"/>
  <c r="O32" i="67"/>
  <c r="O4" i="76"/>
  <c r="E38" i="74"/>
  <c r="O34" i="74"/>
  <c r="O5" i="74"/>
  <c r="O33" i="74"/>
  <c r="O7" i="74"/>
  <c r="E38" i="29"/>
  <c r="E38" i="73"/>
  <c r="E38" i="70"/>
  <c r="E38" i="71"/>
  <c r="E38" i="67"/>
  <c r="E38" i="75"/>
  <c r="O35" i="69"/>
  <c r="A9" i="29"/>
  <c r="A10" i="29" s="1"/>
  <c r="Q8" i="29"/>
  <c r="Q10" i="72" l="1"/>
  <c r="A11" i="72"/>
  <c r="Q30" i="71"/>
  <c r="A31" i="71"/>
  <c r="Q31" i="71" s="1"/>
  <c r="Q10" i="71"/>
  <c r="A11" i="71"/>
  <c r="Q32" i="70"/>
  <c r="A33" i="70"/>
  <c r="Q33" i="70" s="1"/>
  <c r="Q28" i="69"/>
  <c r="A29" i="69"/>
  <c r="Q29" i="69" s="1"/>
  <c r="Q21" i="69"/>
  <c r="A22" i="69"/>
  <c r="Q22" i="69" s="1"/>
  <c r="Q11" i="69"/>
  <c r="A12" i="69"/>
  <c r="A32" i="68"/>
  <c r="Q31" i="68"/>
  <c r="Q13" i="68"/>
  <c r="A14" i="68"/>
  <c r="Q10" i="67"/>
  <c r="A11" i="67"/>
  <c r="O35" i="66"/>
  <c r="O35" i="72"/>
  <c r="O35" i="68"/>
  <c r="O35" i="73"/>
  <c r="O35" i="70"/>
  <c r="P6" i="29"/>
  <c r="P7" i="29" s="1"/>
  <c r="P8" i="29" s="1"/>
  <c r="P9" i="29" s="1"/>
  <c r="O35" i="29"/>
  <c r="O35" i="71"/>
  <c r="O35" i="75"/>
  <c r="O35" i="74"/>
  <c r="O35" i="67"/>
  <c r="Q37" i="73"/>
  <c r="Q38" i="74"/>
  <c r="Q38" i="73"/>
  <c r="A11" i="29"/>
  <c r="Q10" i="29"/>
  <c r="Q37" i="66"/>
  <c r="Q38" i="66"/>
  <c r="Q11" i="72" l="1"/>
  <c r="A12" i="72"/>
  <c r="Q11" i="71"/>
  <c r="A12" i="71"/>
  <c r="A13" i="69"/>
  <c r="A33" i="68"/>
  <c r="Q33" i="68" s="1"/>
  <c r="Q32" i="68"/>
  <c r="Q14" i="68"/>
  <c r="A15" i="68"/>
  <c r="Q11" i="67"/>
  <c r="A12" i="67"/>
  <c r="Q37" i="74"/>
  <c r="Q37" i="70"/>
  <c r="Q38" i="70"/>
  <c r="P10" i="29"/>
  <c r="A12" i="29"/>
  <c r="Q12" i="72" l="1"/>
  <c r="A13" i="72"/>
  <c r="Q12" i="71"/>
  <c r="A13" i="71"/>
  <c r="Q13" i="69"/>
  <c r="A14" i="69"/>
  <c r="Q15" i="68"/>
  <c r="A16" i="68"/>
  <c r="Q12" i="67"/>
  <c r="A13" i="67"/>
  <c r="Q38" i="75"/>
  <c r="Q37" i="75"/>
  <c r="P11" i="29"/>
  <c r="Q38" i="68"/>
  <c r="Q37" i="68"/>
  <c r="A13" i="29"/>
  <c r="Q12" i="29"/>
  <c r="Q38" i="71"/>
  <c r="Q37" i="71"/>
  <c r="Q38" i="69"/>
  <c r="Q37" i="69"/>
  <c r="Q38" i="29"/>
  <c r="Q37" i="29"/>
  <c r="Q37" i="72"/>
  <c r="Q38" i="72"/>
  <c r="Q37" i="76"/>
  <c r="Q38" i="76"/>
  <c r="Q13" i="72" l="1"/>
  <c r="A14" i="72"/>
  <c r="Q13" i="71"/>
  <c r="A14" i="71"/>
  <c r="Q14" i="69"/>
  <c r="A15" i="69"/>
  <c r="Q15" i="69" s="1"/>
  <c r="Q16" i="68"/>
  <c r="A17" i="68"/>
  <c r="Q13" i="67"/>
  <c r="A14" i="67"/>
  <c r="P12" i="29"/>
  <c r="Q38" i="67"/>
  <c r="Q37" i="67"/>
  <c r="A14" i="29"/>
  <c r="Q13" i="29"/>
  <c r="Q14" i="72" l="1"/>
  <c r="A15" i="72"/>
  <c r="Q14" i="71"/>
  <c r="A15" i="71"/>
  <c r="Q17" i="68"/>
  <c r="A18" i="68"/>
  <c r="Q14" i="67"/>
  <c r="A15" i="67"/>
  <c r="P13" i="29"/>
  <c r="A15" i="29"/>
  <c r="Q15" i="72" l="1"/>
  <c r="A16" i="72"/>
  <c r="Q15" i="71"/>
  <c r="A16" i="71"/>
  <c r="Q18" i="68"/>
  <c r="A19" i="68"/>
  <c r="Q15" i="67"/>
  <c r="A16" i="67"/>
  <c r="P14" i="29"/>
  <c r="Q16" i="72" l="1"/>
  <c r="A17" i="72"/>
  <c r="Q16" i="71"/>
  <c r="A17" i="71"/>
  <c r="Q19" i="68"/>
  <c r="A20" i="68"/>
  <c r="Q16" i="67"/>
  <c r="A17" i="67"/>
  <c r="P15" i="29"/>
  <c r="P16" i="29" s="1"/>
  <c r="Q17" i="72" l="1"/>
  <c r="A18" i="72"/>
  <c r="Q17" i="71"/>
  <c r="A18" i="71"/>
  <c r="Q20" i="68"/>
  <c r="A21" i="68"/>
  <c r="Q17" i="67"/>
  <c r="A18" i="67"/>
  <c r="P17" i="29"/>
  <c r="Q18" i="72" l="1"/>
  <c r="A19" i="72"/>
  <c r="Q18" i="71"/>
  <c r="A19" i="71"/>
  <c r="Q21" i="68"/>
  <c r="A22" i="68"/>
  <c r="Q18" i="67"/>
  <c r="A19" i="67"/>
  <c r="P18" i="29"/>
  <c r="Q19" i="72" l="1"/>
  <c r="A20" i="72"/>
  <c r="Q19" i="71"/>
  <c r="A20" i="71"/>
  <c r="Q22" i="68"/>
  <c r="A23" i="68"/>
  <c r="Q19" i="67"/>
  <c r="A20" i="67"/>
  <c r="P19" i="29"/>
  <c r="Q20" i="72" l="1"/>
  <c r="A21" i="72"/>
  <c r="Q20" i="71"/>
  <c r="A21" i="71"/>
  <c r="Q23" i="68"/>
  <c r="A24" i="68"/>
  <c r="Q24" i="68" s="1"/>
  <c r="Q20" i="67"/>
  <c r="A21" i="67"/>
  <c r="P20" i="29"/>
  <c r="Q21" i="72" l="1"/>
  <c r="A22" i="72"/>
  <c r="Q21" i="71"/>
  <c r="A22" i="71"/>
  <c r="Q21" i="67"/>
  <c r="A22" i="67"/>
  <c r="P21" i="29"/>
  <c r="Q22" i="72" l="1"/>
  <c r="A23" i="72"/>
  <c r="Q22" i="71"/>
  <c r="A23" i="71"/>
  <c r="Q22" i="67"/>
  <c r="A23" i="67"/>
  <c r="P22" i="29"/>
  <c r="Q23" i="72" l="1"/>
  <c r="A24" i="72"/>
  <c r="Q23" i="71"/>
  <c r="A24" i="71"/>
  <c r="Q24" i="71" s="1"/>
  <c r="Q23" i="67"/>
  <c r="A24" i="67"/>
  <c r="P23" i="29"/>
  <c r="Q24" i="72" l="1"/>
  <c r="A25" i="72"/>
  <c r="Q24" i="67"/>
  <c r="A25" i="67"/>
  <c r="P24" i="29"/>
  <c r="Q25" i="72" l="1"/>
  <c r="A26" i="72"/>
  <c r="Q25" i="67"/>
  <c r="A26" i="67"/>
  <c r="P25" i="29"/>
  <c r="Q26" i="72" l="1"/>
  <c r="A27" i="72"/>
  <c r="Q26" i="67"/>
  <c r="A27" i="67"/>
  <c r="P26" i="29"/>
  <c r="Q27" i="72" l="1"/>
  <c r="A28" i="72"/>
  <c r="Q28" i="72" s="1"/>
  <c r="Q27" i="67"/>
  <c r="A28" i="67"/>
  <c r="P27" i="29"/>
  <c r="Q28" i="67" l="1"/>
  <c r="A29" i="67"/>
  <c r="P28" i="29"/>
  <c r="Q29" i="67" l="1"/>
  <c r="A30" i="67"/>
  <c r="Q30" i="67" s="1"/>
  <c r="P29" i="29"/>
  <c r="P30" i="29" l="1"/>
  <c r="P31" i="29" l="1"/>
  <c r="P32" i="29" l="1"/>
  <c r="A34" i="29" l="1"/>
  <c r="Q33" i="29"/>
  <c r="P33" i="29" s="1"/>
  <c r="Q34" i="29" l="1"/>
  <c r="A4" i="66"/>
  <c r="P34" i="29" l="1"/>
  <c r="O38" i="29" s="1"/>
  <c r="A5" i="66"/>
  <c r="A1" i="66"/>
  <c r="Q4" i="66"/>
  <c r="G40" i="29" l="1"/>
  <c r="O39" i="29"/>
  <c r="P2" i="66"/>
  <c r="P4" i="66" s="1"/>
  <c r="P39" i="29"/>
  <c r="Q5" i="66"/>
  <c r="P5" i="66" l="1"/>
  <c r="Q6" i="66"/>
  <c r="P6" i="66" l="1"/>
  <c r="Q7" i="66"/>
  <c r="P7" i="66" l="1"/>
  <c r="Q8" i="66"/>
  <c r="P8" i="66" l="1"/>
  <c r="Q9" i="66"/>
  <c r="P9" i="66" l="1"/>
  <c r="Q10" i="66"/>
  <c r="P10" i="66" s="1"/>
  <c r="Q11" i="66" l="1"/>
  <c r="P11" i="66" s="1"/>
  <c r="Q12" i="66" l="1"/>
  <c r="P12" i="66" s="1"/>
  <c r="Q13" i="66" l="1"/>
  <c r="P13" i="66" s="1"/>
  <c r="Q14" i="66" l="1"/>
  <c r="P14" i="66" s="1"/>
  <c r="Q15" i="66" l="1"/>
  <c r="P15" i="66" s="1"/>
  <c r="Q16" i="66" l="1"/>
  <c r="P16" i="66" s="1"/>
  <c r="Q17" i="66" l="1"/>
  <c r="P17" i="66" s="1"/>
  <c r="Q18" i="66" l="1"/>
  <c r="P18" i="66" s="1"/>
  <c r="Q19" i="66" l="1"/>
  <c r="P19" i="66" s="1"/>
  <c r="Q20" i="66" l="1"/>
  <c r="P20" i="66" s="1"/>
  <c r="Q21" i="66" l="1"/>
  <c r="P21" i="66" s="1"/>
  <c r="Q22" i="66" l="1"/>
  <c r="P22" i="66" s="1"/>
  <c r="Q23" i="66" l="1"/>
  <c r="P23" i="66" s="1"/>
  <c r="Q24" i="66" l="1"/>
  <c r="P24" i="66" s="1"/>
  <c r="Q25" i="66" l="1"/>
  <c r="P25" i="66" s="1"/>
  <c r="Q26" i="66" l="1"/>
  <c r="P26" i="66" s="1"/>
  <c r="Q27" i="66" l="1"/>
  <c r="P27" i="66" s="1"/>
  <c r="Q28" i="66" l="1"/>
  <c r="P28" i="66" s="1"/>
  <c r="Q29" i="66" l="1"/>
  <c r="P29" i="66" s="1"/>
  <c r="A31" i="66" l="1"/>
  <c r="Q30" i="66"/>
  <c r="P30" i="66" s="1"/>
  <c r="Q31" i="66" l="1"/>
  <c r="P31" i="66" l="1"/>
  <c r="Q4" i="67"/>
  <c r="A1" i="67"/>
  <c r="G40" i="66" l="1"/>
  <c r="P32" i="66"/>
  <c r="P2" i="67"/>
  <c r="P4" i="67" s="1"/>
  <c r="P5" i="67" s="1"/>
  <c r="P6" i="67" s="1"/>
  <c r="P7" i="67" s="1"/>
  <c r="P8" i="67" s="1"/>
  <c r="P9" i="67" s="1"/>
  <c r="P10" i="67" s="1"/>
  <c r="P11" i="67" s="1"/>
  <c r="P12" i="67" s="1"/>
  <c r="P13" i="67" s="1"/>
  <c r="P14" i="67" s="1"/>
  <c r="P15" i="67" s="1"/>
  <c r="P16" i="67" s="1"/>
  <c r="P17" i="67" s="1"/>
  <c r="P18" i="67" s="1"/>
  <c r="P19" i="67" s="1"/>
  <c r="P20" i="67" s="1"/>
  <c r="P21" i="67" s="1"/>
  <c r="P22" i="67" s="1"/>
  <c r="P23" i="67" s="1"/>
  <c r="P24" i="67" s="1"/>
  <c r="P25" i="67" s="1"/>
  <c r="P26" i="67" s="1"/>
  <c r="P27" i="67" s="1"/>
  <c r="P28" i="67" s="1"/>
  <c r="P29" i="67" s="1"/>
  <c r="P30" i="67" s="1"/>
  <c r="O39" i="66" l="1"/>
  <c r="P39" i="66"/>
  <c r="A31" i="67" l="1"/>
  <c r="A32" i="67" l="1"/>
  <c r="Q31" i="67"/>
  <c r="P31" i="67" l="1"/>
  <c r="A33" i="67"/>
  <c r="P32" i="67" l="1"/>
  <c r="P33" i="67" s="1"/>
  <c r="P34" i="67" s="1"/>
  <c r="A34" i="67"/>
  <c r="A4" i="68" l="1"/>
  <c r="G40" i="67" l="1"/>
  <c r="A1" i="68"/>
  <c r="O38" i="67" l="1"/>
  <c r="P2" i="68" s="1"/>
  <c r="P4" i="68" s="1"/>
  <c r="P5" i="68" s="1"/>
  <c r="P6" i="68" s="1"/>
  <c r="P7" i="68" s="1"/>
  <c r="P8" i="68" s="1"/>
  <c r="P9" i="68" s="1"/>
  <c r="P10" i="68" s="1"/>
  <c r="P11" i="68" s="1"/>
  <c r="P12" i="68" s="1"/>
  <c r="P13" i="68" s="1"/>
  <c r="P14" i="68" s="1"/>
  <c r="P15" i="68" s="1"/>
  <c r="P16" i="68" s="1"/>
  <c r="P17" i="68" s="1"/>
  <c r="P18" i="68" s="1"/>
  <c r="P19" i="68" s="1"/>
  <c r="P20" i="68" s="1"/>
  <c r="P21" i="68" s="1"/>
  <c r="P22" i="68" s="1"/>
  <c r="P23" i="68" s="1"/>
  <c r="P24" i="68" s="1"/>
  <c r="P25" i="68" s="1"/>
  <c r="P26" i="68" s="1"/>
  <c r="P27" i="68" s="1"/>
  <c r="P28" i="68" s="1"/>
  <c r="P29" i="68" s="1"/>
  <c r="P30" i="68" s="1"/>
  <c r="P31" i="68" s="1"/>
  <c r="P32" i="68" s="1"/>
  <c r="P33" i="68" s="1"/>
  <c r="O39" i="67" l="1"/>
  <c r="P39" i="67"/>
  <c r="A4" i="69" l="1"/>
  <c r="G40" i="68" l="1"/>
  <c r="A1" i="69"/>
  <c r="A5" i="69"/>
  <c r="O38" i="68" l="1"/>
  <c r="Q5" i="69"/>
  <c r="P2" i="69" l="1"/>
  <c r="P4" i="69" s="1"/>
  <c r="P5" i="69" s="1"/>
  <c r="P6" i="69" s="1"/>
  <c r="P7" i="69" s="1"/>
  <c r="P8" i="69" s="1"/>
  <c r="P9" i="69" s="1"/>
  <c r="P10" i="69" s="1"/>
  <c r="P11" i="69" s="1"/>
  <c r="P12" i="69" s="1"/>
  <c r="P13" i="69" s="1"/>
  <c r="P14" i="69" s="1"/>
  <c r="P15" i="69" s="1"/>
  <c r="P16" i="69" s="1"/>
  <c r="P17" i="69" s="1"/>
  <c r="P18" i="69" s="1"/>
  <c r="P19" i="69" s="1"/>
  <c r="P20" i="69" s="1"/>
  <c r="P21" i="69" s="1"/>
  <c r="P22" i="69" s="1"/>
  <c r="P23" i="69" s="1"/>
  <c r="P24" i="69" s="1"/>
  <c r="P25" i="69" s="1"/>
  <c r="P26" i="69" s="1"/>
  <c r="P27" i="69" s="1"/>
  <c r="P28" i="69" s="1"/>
  <c r="P29" i="69" s="1"/>
  <c r="P30" i="69" s="1"/>
  <c r="P31" i="69" s="1"/>
  <c r="P32" i="69" s="1"/>
  <c r="P33" i="69" s="1"/>
  <c r="P34" i="69" s="1"/>
  <c r="P39" i="68"/>
  <c r="O39" i="68"/>
  <c r="G40" i="69" l="1"/>
  <c r="A1" i="70"/>
  <c r="O38" i="69" l="1"/>
  <c r="P2" i="70" s="1"/>
  <c r="P4" i="70" s="1"/>
  <c r="P5" i="70" s="1"/>
  <c r="O39" i="69" l="1"/>
  <c r="P39" i="69"/>
  <c r="P6" i="70"/>
  <c r="P7" i="70" l="1"/>
  <c r="P8" i="70" l="1"/>
  <c r="P9" i="70"/>
  <c r="P10" i="70" l="1"/>
  <c r="P11" i="70" s="1"/>
  <c r="P12" i="70" l="1"/>
  <c r="P13" i="70" l="1"/>
  <c r="P14" i="70" l="1"/>
  <c r="P15" i="70" l="1"/>
  <c r="P16" i="70"/>
  <c r="P17" i="70" l="1"/>
  <c r="P18" i="70" l="1"/>
  <c r="P19" i="70" s="1"/>
  <c r="P20" i="70" l="1"/>
  <c r="P21" i="70" l="1"/>
  <c r="P22" i="70" l="1"/>
  <c r="P23" i="70" l="1"/>
  <c r="P24" i="70" l="1"/>
  <c r="P25" i="70" s="1"/>
  <c r="P26" i="70" s="1"/>
  <c r="P27" i="70" s="1"/>
  <c r="P28" i="70" s="1"/>
  <c r="P29" i="70" s="1"/>
  <c r="P30" i="70" s="1"/>
  <c r="P31" i="70" s="1"/>
  <c r="P32" i="70" s="1"/>
  <c r="P33" i="70" s="1"/>
  <c r="A4" i="71" l="1"/>
  <c r="G40" i="70" l="1"/>
  <c r="Q4" i="71"/>
  <c r="A1" i="71"/>
  <c r="O38" i="70" l="1"/>
  <c r="P39" i="70" s="1"/>
  <c r="P2" i="71" l="1"/>
  <c r="P4" i="71" s="1"/>
  <c r="P5" i="71" s="1"/>
  <c r="P6" i="71" s="1"/>
  <c r="P7" i="71" s="1"/>
  <c r="P8" i="71" s="1"/>
  <c r="P9" i="71" s="1"/>
  <c r="P10" i="71" s="1"/>
  <c r="P11" i="71" s="1"/>
  <c r="P12" i="71" s="1"/>
  <c r="P13" i="71" s="1"/>
  <c r="P14" i="71" s="1"/>
  <c r="P15" i="71" s="1"/>
  <c r="P16" i="71" s="1"/>
  <c r="P17" i="71" s="1"/>
  <c r="P18" i="71" s="1"/>
  <c r="P19" i="71" s="1"/>
  <c r="P20" i="71" s="1"/>
  <c r="P21" i="71" s="1"/>
  <c r="P22" i="71" s="1"/>
  <c r="P23" i="71" s="1"/>
  <c r="P24" i="71" s="1"/>
  <c r="P25" i="71" s="1"/>
  <c r="P26" i="71" s="1"/>
  <c r="P27" i="71" s="1"/>
  <c r="P28" i="71" s="1"/>
  <c r="P29" i="71" s="1"/>
  <c r="P30" i="71" s="1"/>
  <c r="P31" i="71" s="1"/>
  <c r="P32" i="71" s="1"/>
  <c r="P33" i="71" s="1"/>
  <c r="P34" i="71" s="1"/>
  <c r="O39" i="70"/>
  <c r="A4" i="72" l="1"/>
  <c r="G40" i="71" l="1"/>
  <c r="Q4" i="72"/>
  <c r="A1" i="72"/>
  <c r="O38" i="71" l="1"/>
  <c r="P2" i="72" s="1"/>
  <c r="P4" i="72" s="1"/>
  <c r="P5" i="72" s="1"/>
  <c r="P6" i="72" s="1"/>
  <c r="P7" i="72" s="1"/>
  <c r="P8" i="72" s="1"/>
  <c r="P9" i="72" s="1"/>
  <c r="P10" i="72" s="1"/>
  <c r="P11" i="72" s="1"/>
  <c r="P12" i="72" s="1"/>
  <c r="P13" i="72" s="1"/>
  <c r="P14" i="72" s="1"/>
  <c r="P15" i="72" s="1"/>
  <c r="P16" i="72" s="1"/>
  <c r="P17" i="72" s="1"/>
  <c r="P18" i="72" s="1"/>
  <c r="P19" i="72" s="1"/>
  <c r="P20" i="72" s="1"/>
  <c r="P21" i="72" s="1"/>
  <c r="P22" i="72" s="1"/>
  <c r="P23" i="72" s="1"/>
  <c r="P24" i="72" s="1"/>
  <c r="P25" i="72" s="1"/>
  <c r="P26" i="72" s="1"/>
  <c r="P27" i="72" s="1"/>
  <c r="P28" i="72" s="1"/>
  <c r="P29" i="72" s="1"/>
  <c r="P30" i="72" s="1"/>
  <c r="P31" i="72" s="1"/>
  <c r="P32" i="72" s="1"/>
  <c r="P33" i="72" s="1"/>
  <c r="P34" i="72" s="1"/>
  <c r="P39" i="71" l="1"/>
  <c r="O39" i="71"/>
  <c r="A4" i="73" l="1"/>
  <c r="A5" i="73" s="1"/>
  <c r="Q5" i="73" l="1"/>
  <c r="A6" i="73"/>
  <c r="G40" i="72"/>
  <c r="A1" i="73"/>
  <c r="Q4" i="73"/>
  <c r="Q6" i="73" l="1"/>
  <c r="A7" i="73"/>
  <c r="O38" i="72"/>
  <c r="P2" i="73" s="1"/>
  <c r="P4" i="73" s="1"/>
  <c r="P5" i="73" s="1"/>
  <c r="P6" i="73" s="1"/>
  <c r="Q7" i="73" l="1"/>
  <c r="P7" i="73" s="1"/>
  <c r="A8" i="73"/>
  <c r="O39" i="72"/>
  <c r="P39" i="72"/>
  <c r="Q8" i="73" l="1"/>
  <c r="P8" i="73" s="1"/>
  <c r="A9" i="73"/>
  <c r="Q9" i="73" l="1"/>
  <c r="P9" i="73" s="1"/>
  <c r="A10" i="73"/>
  <c r="G40" i="73"/>
  <c r="Q10" i="73" l="1"/>
  <c r="P10" i="73" s="1"/>
  <c r="A11" i="73"/>
  <c r="P11" i="73" l="1"/>
  <c r="Q11" i="73"/>
  <c r="A12" i="73"/>
  <c r="Q12" i="73" l="1"/>
  <c r="A13" i="73"/>
  <c r="P12" i="73"/>
  <c r="Q13" i="73" l="1"/>
  <c r="P13" i="73" s="1"/>
  <c r="A14" i="73"/>
  <c r="P14" i="73" l="1"/>
  <c r="Q14" i="73"/>
  <c r="A15" i="73"/>
  <c r="Q15" i="73" l="1"/>
  <c r="P15" i="73" s="1"/>
  <c r="A16" i="73"/>
  <c r="A17" i="73" l="1"/>
  <c r="Q16" i="73"/>
  <c r="P16" i="73" s="1"/>
  <c r="A18" i="73" l="1"/>
  <c r="Q17" i="73"/>
  <c r="P17" i="73" s="1"/>
  <c r="Q18" i="73" l="1"/>
  <c r="P18" i="73" s="1"/>
  <c r="A19" i="73"/>
  <c r="A20" i="73" l="1"/>
  <c r="Q19" i="73"/>
  <c r="P19" i="73" s="1"/>
  <c r="Q20" i="73" l="1"/>
  <c r="P20" i="73" s="1"/>
  <c r="A21" i="73"/>
  <c r="Q21" i="73" l="1"/>
  <c r="P21" i="73" s="1"/>
  <c r="A22" i="73"/>
  <c r="Q22" i="73" l="1"/>
  <c r="P22" i="73" s="1"/>
  <c r="A23" i="73"/>
  <c r="P23" i="73" l="1"/>
  <c r="Q23" i="73"/>
  <c r="A24" i="73"/>
  <c r="O28" i="76"/>
  <c r="O35" i="76"/>
  <c r="L40" i="76"/>
  <c r="E39" i="76"/>
  <c r="A25" i="73" l="1"/>
  <c r="Q24" i="73"/>
  <c r="P24" i="73" s="1"/>
  <c r="Q25" i="73" l="1"/>
  <c r="P25" i="73" s="1"/>
  <c r="A26" i="73"/>
  <c r="Q26" i="73" l="1"/>
  <c r="P26" i="73" s="1"/>
  <c r="A27" i="73"/>
  <c r="Q27" i="73" l="1"/>
  <c r="P27" i="73" s="1"/>
  <c r="A28" i="73"/>
  <c r="P28" i="73" l="1"/>
  <c r="Q28" i="73"/>
  <c r="A29" i="73"/>
  <c r="Q29" i="73" l="1"/>
  <c r="P29" i="73" s="1"/>
  <c r="A30" i="73"/>
  <c r="Q30" i="73" l="1"/>
  <c r="P30" i="73" s="1"/>
  <c r="A31" i="73"/>
  <c r="A32" i="73" l="1"/>
  <c r="Q31" i="73"/>
  <c r="P31" i="73" s="1"/>
  <c r="Q32" i="73" l="1"/>
  <c r="P32" i="73" s="1"/>
  <c r="A33" i="73"/>
  <c r="Q33" i="73" l="1"/>
  <c r="P33" i="73" s="1"/>
  <c r="O38" i="73" s="1"/>
  <c r="A4" i="74"/>
  <c r="P39" i="73" l="1"/>
  <c r="O39" i="73"/>
  <c r="P2" i="74"/>
  <c r="A1" i="74"/>
  <c r="Q4" i="74"/>
  <c r="A5" i="74"/>
  <c r="P4" i="74" l="1"/>
  <c r="P5" i="74" s="1"/>
  <c r="P6" i="74" s="1"/>
  <c r="Q5" i="74"/>
  <c r="A6" i="74"/>
  <c r="A7" i="74" s="1"/>
  <c r="A8" i="74" l="1"/>
  <c r="Q7" i="74"/>
  <c r="P7" i="74" s="1"/>
  <c r="Q8" i="74" l="1"/>
  <c r="P8" i="74" s="1"/>
  <c r="A9" i="74"/>
  <c r="A10" i="74" l="1"/>
  <c r="Q9" i="74"/>
  <c r="P9" i="74" s="1"/>
  <c r="Q10" i="74" l="1"/>
  <c r="P10" i="74" s="1"/>
  <c r="A11" i="74"/>
  <c r="Q11" i="74" l="1"/>
  <c r="P11" i="74" s="1"/>
  <c r="A12" i="74"/>
  <c r="Q12" i="74" l="1"/>
  <c r="P12" i="74" s="1"/>
  <c r="A13" i="74"/>
  <c r="A14" i="74" l="1"/>
  <c r="Q13" i="74"/>
  <c r="P13" i="74" s="1"/>
  <c r="Q14" i="74" l="1"/>
  <c r="P14" i="74" s="1"/>
  <c r="A15" i="74"/>
  <c r="Q15" i="74" l="1"/>
  <c r="P15" i="74" s="1"/>
  <c r="A16" i="74"/>
  <c r="Q16" i="74" l="1"/>
  <c r="P16" i="74" s="1"/>
  <c r="A17" i="74"/>
  <c r="Q17" i="74" l="1"/>
  <c r="P17" i="74" s="1"/>
  <c r="A18" i="74"/>
  <c r="Q18" i="74" l="1"/>
  <c r="P18" i="74" s="1"/>
  <c r="A19" i="74"/>
  <c r="Q19" i="74" l="1"/>
  <c r="P19" i="74" s="1"/>
  <c r="A20" i="74"/>
  <c r="Q20" i="74" l="1"/>
  <c r="P20" i="74" s="1"/>
  <c r="A21" i="74"/>
  <c r="Q21" i="74" l="1"/>
  <c r="P21" i="74" s="1"/>
  <c r="A22" i="74"/>
  <c r="Q22" i="74" l="1"/>
  <c r="P22" i="74" s="1"/>
  <c r="A23" i="74"/>
  <c r="Q23" i="74" l="1"/>
  <c r="P23" i="74" s="1"/>
  <c r="A24" i="74"/>
  <c r="Q24" i="74" l="1"/>
  <c r="P24" i="74" s="1"/>
  <c r="A25" i="74"/>
  <c r="A26" i="74" l="1"/>
  <c r="Q25" i="74"/>
  <c r="P25" i="74" s="1"/>
  <c r="Q26" i="74" l="1"/>
  <c r="P26" i="74" s="1"/>
  <c r="A27" i="74"/>
  <c r="Q27" i="74" l="1"/>
  <c r="P27" i="74" s="1"/>
  <c r="A28" i="74"/>
  <c r="A29" i="74" l="1"/>
  <c r="Q28" i="74"/>
  <c r="P28" i="74" s="1"/>
  <c r="A30" i="74" l="1"/>
  <c r="Q29" i="74"/>
  <c r="P29" i="74" s="1"/>
  <c r="Q30" i="74" l="1"/>
  <c r="P30" i="74" s="1"/>
  <c r="A31" i="74"/>
  <c r="A32" i="74" l="1"/>
  <c r="Q31" i="74"/>
  <c r="P31" i="74" s="1"/>
  <c r="Q32" i="74" l="1"/>
  <c r="P32" i="74" s="1"/>
  <c r="A33" i="74"/>
  <c r="A34" i="74" l="1"/>
  <c r="Q33" i="74"/>
  <c r="P33" i="74" s="1"/>
  <c r="A4" i="75" l="1"/>
  <c r="Q34" i="74"/>
  <c r="P34" i="74" s="1"/>
  <c r="A5" i="75" l="1"/>
  <c r="A1" i="75"/>
  <c r="G40" i="74"/>
  <c r="G40" i="75" s="1"/>
  <c r="G40" i="76" s="1"/>
  <c r="O38" i="74"/>
  <c r="P39" i="74" l="1"/>
  <c r="P2" i="75"/>
  <c r="P4" i="75" s="1"/>
  <c r="O39" i="74"/>
  <c r="Q5" i="75"/>
  <c r="A6" i="75"/>
  <c r="P5" i="75" l="1"/>
  <c r="Q6" i="75"/>
  <c r="A7" i="75"/>
  <c r="P6" i="75" l="1"/>
  <c r="Q7" i="75"/>
  <c r="A8" i="75"/>
  <c r="P7" i="75" l="1"/>
  <c r="Q8" i="75"/>
  <c r="P8" i="75" s="1"/>
  <c r="A9" i="75"/>
  <c r="Q9" i="75" l="1"/>
  <c r="P9" i="75" s="1"/>
  <c r="A10" i="75"/>
  <c r="Q10" i="75" l="1"/>
  <c r="P10" i="75" s="1"/>
  <c r="A11" i="75"/>
  <c r="Q11" i="75" l="1"/>
  <c r="P11" i="75" s="1"/>
  <c r="A12" i="75"/>
  <c r="Q12" i="75" l="1"/>
  <c r="P12" i="75" s="1"/>
  <c r="A13" i="75"/>
  <c r="Q13" i="75" l="1"/>
  <c r="P13" i="75" s="1"/>
  <c r="A14" i="75"/>
  <c r="Q14" i="75" l="1"/>
  <c r="P14" i="75" s="1"/>
  <c r="A15" i="75"/>
  <c r="Q15" i="75" l="1"/>
  <c r="P15" i="75" s="1"/>
  <c r="A16" i="75"/>
  <c r="Q16" i="75" l="1"/>
  <c r="P16" i="75" s="1"/>
  <c r="A17" i="75"/>
  <c r="Q17" i="75" l="1"/>
  <c r="P17" i="75" s="1"/>
  <c r="A18" i="75"/>
  <c r="Q18" i="75" l="1"/>
  <c r="P18" i="75" s="1"/>
  <c r="A19" i="75"/>
  <c r="Q19" i="75" l="1"/>
  <c r="P19" i="75" s="1"/>
  <c r="A20" i="75"/>
  <c r="A21" i="75" l="1"/>
  <c r="Q20" i="75"/>
  <c r="P20" i="75" s="1"/>
  <c r="A22" i="75" l="1"/>
  <c r="Q21" i="75"/>
  <c r="P21" i="75" s="1"/>
  <c r="A23" i="75" l="1"/>
  <c r="Q22" i="75"/>
  <c r="P22" i="75" s="1"/>
  <c r="Q23" i="75" l="1"/>
  <c r="P23" i="75" s="1"/>
  <c r="A24" i="75"/>
  <c r="Q24" i="75" l="1"/>
  <c r="P24" i="75" s="1"/>
  <c r="A25" i="75"/>
  <c r="Q25" i="75" l="1"/>
  <c r="P25" i="75" s="1"/>
  <c r="A26" i="75"/>
  <c r="Q26" i="75" l="1"/>
  <c r="P26" i="75" s="1"/>
  <c r="A27" i="75"/>
  <c r="Q27" i="75" l="1"/>
  <c r="P27" i="75" s="1"/>
  <c r="A28" i="75"/>
  <c r="Q28" i="75" l="1"/>
  <c r="P28" i="75" s="1"/>
  <c r="A29" i="75"/>
  <c r="A30" i="75" l="1"/>
  <c r="Q29" i="75"/>
  <c r="P29" i="75" s="1"/>
  <c r="Q30" i="75" l="1"/>
  <c r="P30" i="75" s="1"/>
  <c r="A31" i="75"/>
  <c r="P31" i="75" l="1"/>
  <c r="Q31" i="75"/>
  <c r="A32" i="75"/>
  <c r="Q32" i="75" l="1"/>
  <c r="P32" i="75" s="1"/>
  <c r="A33" i="75"/>
  <c r="Q33" i="75" l="1"/>
  <c r="P33" i="75" s="1"/>
  <c r="O38" i="75" s="1"/>
  <c r="A4" i="76"/>
  <c r="P39" i="75" l="1"/>
  <c r="P2" i="76"/>
  <c r="O39" i="75"/>
  <c r="A5" i="76"/>
  <c r="Q4" i="76"/>
  <c r="A1" i="76"/>
  <c r="Q5" i="76" l="1"/>
  <c r="A6" i="76"/>
  <c r="P4" i="76"/>
  <c r="P5" i="76" l="1"/>
  <c r="Q6" i="76"/>
  <c r="P6" i="76" s="1"/>
  <c r="A7" i="76"/>
  <c r="Q7" i="76" l="1"/>
  <c r="P7" i="76" s="1"/>
  <c r="A8" i="76"/>
  <c r="Q8" i="76" l="1"/>
  <c r="P8" i="76" s="1"/>
  <c r="A9" i="76"/>
  <c r="Q9" i="76" l="1"/>
  <c r="P9" i="76" s="1"/>
  <c r="A10" i="76"/>
  <c r="Q10" i="76" l="1"/>
  <c r="P10" i="76" s="1"/>
  <c r="A11" i="76"/>
  <c r="Q11" i="76" l="1"/>
  <c r="P11" i="76" s="1"/>
  <c r="A12" i="76"/>
  <c r="Q12" i="76" l="1"/>
  <c r="P12" i="76" s="1"/>
  <c r="A13" i="76"/>
  <c r="Q13" i="76" l="1"/>
  <c r="P13" i="76" s="1"/>
  <c r="A14" i="76"/>
  <c r="Q14" i="76" l="1"/>
  <c r="P14" i="76" s="1"/>
  <c r="A15" i="76"/>
  <c r="Q15" i="76" l="1"/>
  <c r="P15" i="76" s="1"/>
  <c r="A16" i="76"/>
  <c r="Q16" i="76" l="1"/>
  <c r="P16" i="76" s="1"/>
  <c r="A17" i="76"/>
  <c r="Q17" i="76" l="1"/>
  <c r="P17" i="76" s="1"/>
  <c r="A18" i="76"/>
  <c r="Q18" i="76" l="1"/>
  <c r="P18" i="76" s="1"/>
  <c r="A19" i="76"/>
  <c r="Q19" i="76" l="1"/>
  <c r="P19" i="76" s="1"/>
  <c r="A20" i="76"/>
  <c r="Q20" i="76" l="1"/>
  <c r="P20" i="76" s="1"/>
  <c r="A21" i="76"/>
  <c r="Q21" i="76" l="1"/>
  <c r="P21" i="76" s="1"/>
  <c r="A22" i="76"/>
  <c r="A23" i="76" l="1"/>
  <c r="Q22" i="76"/>
  <c r="P22" i="76" s="1"/>
  <c r="Q23" i="76" l="1"/>
  <c r="P23" i="76" s="1"/>
  <c r="A24" i="76"/>
  <c r="Q24" i="76" l="1"/>
  <c r="P24" i="76" s="1"/>
  <c r="A25" i="76"/>
  <c r="A26" i="76" l="1"/>
  <c r="Q25" i="76"/>
  <c r="P25" i="76" s="1"/>
  <c r="Q26" i="76" l="1"/>
  <c r="P26" i="76" s="1"/>
  <c r="P27" i="76" s="1"/>
  <c r="P28" i="76" s="1"/>
  <c r="P29" i="76" s="1"/>
  <c r="A27" i="76"/>
  <c r="A28" i="76" s="1"/>
  <c r="A29" i="76" s="1"/>
  <c r="A30" i="76" s="1"/>
  <c r="Q30" i="76" l="1"/>
  <c r="P30" i="76" s="1"/>
  <c r="A31" i="76"/>
  <c r="Q31" i="76" l="1"/>
  <c r="P31" i="76" s="1"/>
  <c r="A32" i="76"/>
  <c r="A33" i="76" l="1"/>
  <c r="Q32" i="76"/>
  <c r="P32" i="76" s="1"/>
  <c r="A34" i="76" l="1"/>
  <c r="Q33" i="76"/>
  <c r="P33" i="76" s="1"/>
  <c r="P34" i="76" s="1"/>
  <c r="O38" i="76" s="1"/>
  <c r="O39" i="76" l="1"/>
  <c r="P39" i="76"/>
</calcChain>
</file>

<file path=xl/sharedStrings.xml><?xml version="1.0" encoding="utf-8"?>
<sst xmlns="http://schemas.openxmlformats.org/spreadsheetml/2006/main" count="953" uniqueCount="140">
  <si>
    <t>Datum</t>
  </si>
  <si>
    <t>d</t>
  </si>
  <si>
    <t>h</t>
  </si>
  <si>
    <t>hh:mm</t>
  </si>
  <si>
    <t>Eingabeformat:</t>
  </si>
  <si>
    <t>Neujahr</t>
  </si>
  <si>
    <t>Heilige Drei Könige</t>
  </si>
  <si>
    <t>Rosenmontag</t>
  </si>
  <si>
    <t>Arbeitszeit</t>
  </si>
  <si>
    <t>Gesamt</t>
  </si>
  <si>
    <t>Bemerkungen</t>
  </si>
  <si>
    <t>Arbeitstage/Monat:</t>
  </si>
  <si>
    <t>Arbeitszeit/Monat:</t>
  </si>
  <si>
    <t>SOLL</t>
  </si>
  <si>
    <t>Status:</t>
  </si>
  <si>
    <t>Name:</t>
  </si>
  <si>
    <t>Vorname:</t>
  </si>
  <si>
    <t>Personalnummer:</t>
  </si>
  <si>
    <t>Bitte füllen Sie die gelben Felder entsprechend aus.</t>
  </si>
  <si>
    <t>Arbeitstage pro Woche:</t>
  </si>
  <si>
    <t>Legende:</t>
  </si>
  <si>
    <t>Heilig Drei Könige</t>
  </si>
  <si>
    <t>bundeseinheitlicher Feiertag</t>
  </si>
  <si>
    <t>Feiertag in Baden-Württemberg (ggf. auch in anderen Bundesländern)</t>
  </si>
  <si>
    <t>Friedensfest</t>
  </si>
  <si>
    <t>Feiertag  in anderen Bundesländern, aber nicht in Baden-Württemberg</t>
  </si>
  <si>
    <t>allgemeiner Hinweis</t>
  </si>
  <si>
    <t>h/Woche</t>
  </si>
  <si>
    <t>Abkürzungen:</t>
  </si>
  <si>
    <t>Tag:</t>
  </si>
  <si>
    <t>Stunde:</t>
  </si>
  <si>
    <t>Minute:</t>
  </si>
  <si>
    <t>m</t>
  </si>
  <si>
    <t>AZK</t>
  </si>
  <si>
    <t>Arbeitszeitkonto</t>
  </si>
  <si>
    <t>Wochentag</t>
  </si>
  <si>
    <t>(Feiertag=0)</t>
  </si>
  <si>
    <t>Beschäftigungsanteil:</t>
  </si>
  <si>
    <t>zur Vollzeit</t>
  </si>
  <si>
    <t>Arbeitszeitkonto:</t>
  </si>
  <si>
    <t>Zeitformat:</t>
  </si>
  <si>
    <t>Eingabe-/Ausgabeformat, sofern kein Dezimalformat verwendet wird.</t>
  </si>
  <si>
    <t>Geben Sie in den Arbeitszeitspalten Ihre Zeiten im Zeitformat (hh:mm) ein.</t>
  </si>
  <si>
    <t>Felder für Ihre Eintragungen sind gelb hinterlegt, bei Sams-, Sonn- und Feiertagen grau.</t>
  </si>
  <si>
    <t>Aktueller Monatsabschluß (Dezimalwert):</t>
  </si>
  <si>
    <t>Aktueller Monatsabschluß (hh:mm):</t>
  </si>
  <si>
    <t>Bitte lesen Sie die untenstehenden Hinweise sorgfältig!</t>
  </si>
  <si>
    <t>Arbeitstag</t>
  </si>
  <si>
    <t>Arbeitszeitkonto (AZK):</t>
  </si>
  <si>
    <t>Aschermittwoch</t>
  </si>
  <si>
    <t>Zeitkontoübertrag: hh:mm</t>
  </si>
  <si>
    <t>HABEN</t>
  </si>
  <si>
    <t>Formel- und Informationsfelder</t>
  </si>
  <si>
    <t>Krankheitstage:</t>
  </si>
  <si>
    <t>Löschen Sie das N in der Urlaubsspalte jeweils, wenn Sie Zeiteinträge vornehmen.</t>
  </si>
  <si>
    <t>Arbeitszeit-Monatssumme:</t>
  </si>
  <si>
    <t>Ø tägliche Arbeitszeit:</t>
  </si>
  <si>
    <r>
      <t xml:space="preserve">ho|ra &lt; </t>
    </r>
    <r>
      <rPr>
        <i/>
        <sz val="10"/>
        <rFont val="Arial"/>
      </rPr>
      <t>lat.;</t>
    </r>
    <r>
      <rPr>
        <sz val="10"/>
        <rFont val="Arial"/>
      </rPr>
      <t xml:space="preserve"> «Stunde»&gt;: als Zeichen (h)</t>
    </r>
  </si>
  <si>
    <r>
      <t xml:space="preserve">Di|es [lat.] </t>
    </r>
    <r>
      <rPr>
        <i/>
        <sz val="10"/>
        <rFont val="Arial"/>
      </rPr>
      <t xml:space="preserve">der, </t>
    </r>
    <r>
      <rPr>
        <sz val="10"/>
        <rFont val="Arial"/>
      </rPr>
      <t>Tag</t>
    </r>
  </si>
  <si>
    <r>
      <t>Mi|nu|te,</t>
    </r>
    <r>
      <rPr>
        <i/>
        <sz val="10"/>
        <rFont val="Arial"/>
      </rPr>
      <t xml:space="preserve"> die; -, -n</t>
    </r>
    <r>
      <rPr>
        <sz val="10"/>
        <rFont val="Arial"/>
      </rPr>
      <t xml:space="preserve"> [mlat. minuta, erste Unterteilung der Stunde]</t>
    </r>
  </si>
  <si>
    <r>
      <t>ç</t>
    </r>
    <r>
      <rPr>
        <b/>
        <sz val="9"/>
        <rFont val="Arial"/>
      </rPr>
      <t xml:space="preserve">  Ändern  Sie  evtl.  HABEN  auf  SOLL  !!!</t>
    </r>
  </si>
  <si>
    <t>Die Stammdaten dürfen während eines Kalenderjahres nicht geändert werden.</t>
  </si>
  <si>
    <t>HAL / AbteilungsleiterIn</t>
  </si>
  <si>
    <t>Dienststelle/Abteilung:</t>
  </si>
  <si>
    <t>100% Wochenarbeitszeit:</t>
  </si>
  <si>
    <t>oder als Dezimalwert:</t>
  </si>
  <si>
    <t>vereinbarte Wochenarbeitszeit:</t>
  </si>
  <si>
    <t>vereinbarter %-Beschäftigungsanteil:</t>
  </si>
  <si>
    <t>Wochenstunden</t>
  </si>
  <si>
    <t>%</t>
  </si>
  <si>
    <t>hh:mm:ss</t>
  </si>
  <si>
    <t>aus den obigen Angaben zur Weiterverarbeitung errechnete Werte (bitte kontrollieren)</t>
  </si>
  <si>
    <r>
      <t>Arbeitszeit: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 xml:space="preserve">tragen Sie </t>
    </r>
    <r>
      <rPr>
        <b/>
        <sz val="9"/>
        <rFont val="Arial"/>
        <family val="2"/>
      </rPr>
      <t>entweder</t>
    </r>
    <r>
      <rPr>
        <sz val="9"/>
        <rFont val="Arial"/>
        <family val="2"/>
      </rPr>
      <t xml:space="preserve"> Ihre Wochenarbeitszeit </t>
    </r>
    <r>
      <rPr>
        <b/>
        <sz val="9"/>
        <rFont val="Arial"/>
        <family val="2"/>
      </rPr>
      <t>oder</t>
    </r>
    <r>
      <rPr>
        <sz val="9"/>
        <rFont val="Arial"/>
        <family val="2"/>
      </rPr>
      <t xml:space="preserve"> Ihren %-Beschäftigungsanteil ein!</t>
    </r>
  </si>
  <si>
    <t>Informativ wird hier der Sekundenanteil wiedergegeben.</t>
  </si>
  <si>
    <t>AZEF rechnet mit der 5 Arbeitstagewoche.</t>
  </si>
  <si>
    <r>
      <t xml:space="preserve">von  </t>
    </r>
    <r>
      <rPr>
        <b/>
        <sz val="5"/>
        <rFont val="Arial"/>
        <family val="2"/>
      </rPr>
      <t>Abschnitt 1</t>
    </r>
    <r>
      <rPr>
        <sz val="5"/>
        <rFont val="Arial"/>
        <family val="2"/>
      </rPr>
      <t xml:space="preserve">  bis</t>
    </r>
  </si>
  <si>
    <r>
      <t xml:space="preserve">von  </t>
    </r>
    <r>
      <rPr>
        <b/>
        <sz val="5"/>
        <rFont val="Arial"/>
        <family val="2"/>
      </rPr>
      <t>Abschnitt 2</t>
    </r>
    <r>
      <rPr>
        <sz val="5"/>
        <rFont val="Arial"/>
        <family val="2"/>
      </rPr>
      <t xml:space="preserve">  bis</t>
    </r>
  </si>
  <si>
    <r>
      <t xml:space="preserve">von  </t>
    </r>
    <r>
      <rPr>
        <b/>
        <sz val="5"/>
        <rFont val="Arial"/>
        <family val="2"/>
      </rPr>
      <t>Abschnitt 3</t>
    </r>
    <r>
      <rPr>
        <sz val="5"/>
        <rFont val="Arial"/>
        <family val="2"/>
      </rPr>
      <t xml:space="preserve">  bis</t>
    </r>
  </si>
  <si>
    <r>
      <t xml:space="preserve">von  </t>
    </r>
    <r>
      <rPr>
        <b/>
        <sz val="5"/>
        <rFont val="Arial"/>
        <family val="2"/>
      </rPr>
      <t>Abschnitt 4</t>
    </r>
    <r>
      <rPr>
        <sz val="5"/>
        <rFont val="Arial"/>
        <family val="2"/>
      </rPr>
      <t xml:space="preserve">  bis</t>
    </r>
  </si>
  <si>
    <r>
      <t xml:space="preserve">Geben Sie Ihre Daten jeweils sorgfältig ein. </t>
    </r>
    <r>
      <rPr>
        <b/>
        <sz val="10"/>
        <rFont val="Arial"/>
        <family val="2"/>
      </rPr>
      <t>Verschieben Sie keinesfalls Ihre Daten !!!</t>
    </r>
  </si>
  <si>
    <t>Sams-, Sonn-, Feier- oder dienstsfreier Tag</t>
  </si>
  <si>
    <t>Die Spalte Bemerkung steht Ihnen für beliebige Einträge zur Verfügung.</t>
  </si>
  <si>
    <t>in die Arbeitszeitspalten eintragen.</t>
  </si>
  <si>
    <t>Karfreitag</t>
  </si>
  <si>
    <t>Ostermontag</t>
  </si>
  <si>
    <t>Pfingstmontag</t>
  </si>
  <si>
    <t>Fronleichnam</t>
  </si>
  <si>
    <t>Friedensfest (Augsburg)</t>
  </si>
  <si>
    <t>Mariä Himmelfahrt</t>
  </si>
  <si>
    <t>Tag der deutschen Einheit</t>
  </si>
  <si>
    <t>Allerheiligen</t>
  </si>
  <si>
    <t>Buß- und Bettag</t>
  </si>
  <si>
    <t>1. Advent</t>
  </si>
  <si>
    <t>3. Advent</t>
  </si>
  <si>
    <t>Silvester</t>
  </si>
  <si>
    <t>Fasnachtsdienstag</t>
  </si>
  <si>
    <t>Geben Sie bei Urlaub, Krankheit oder Freistellung nur jeweils U oder K in die Urlaubsspalte ein.</t>
  </si>
  <si>
    <t>Teilzeitarbeitskräfte können "Urlaub" in die Spalte Bemerkungen und die entsprechende Zeit (s. Urlaubsblatt)</t>
  </si>
  <si>
    <t>Reformationstag</t>
  </si>
  <si>
    <t>Ende der Sommerzeit</t>
  </si>
  <si>
    <t>Pause</t>
  </si>
  <si>
    <r>
      <t xml:space="preserve">von </t>
    </r>
    <r>
      <rPr>
        <b/>
        <sz val="5"/>
        <rFont val="Arial"/>
        <family val="2"/>
      </rPr>
      <t>Abschnitt 5</t>
    </r>
    <r>
      <rPr>
        <sz val="5"/>
        <rFont val="Arial"/>
        <family val="2"/>
      </rPr>
      <t xml:space="preserve"> bis</t>
    </r>
  </si>
  <si>
    <t>P.summe</t>
  </si>
  <si>
    <t>Christi Himmelfahrt</t>
  </si>
  <si>
    <t>Maifeiertag</t>
  </si>
  <si>
    <t>Hellgelb:</t>
  </si>
  <si>
    <r>
      <t xml:space="preserve">Das "N" in der Spalte "Url./Krk." dient nur in der </t>
    </r>
    <r>
      <rPr>
        <b/>
        <sz val="10"/>
        <rFont val="Arial"/>
        <family val="2"/>
      </rPr>
      <t>unbenutzten</t>
    </r>
    <r>
      <rPr>
        <sz val="10"/>
        <rFont val="Arial"/>
      </rPr>
      <t xml:space="preserve"> Tabelle zum Zeitausgleich des Arbeitszeitkontos.</t>
    </r>
  </si>
  <si>
    <t>Diözesanpatron Hl. Martin</t>
  </si>
  <si>
    <t>wöchentl. Arbeitszeit:</t>
  </si>
  <si>
    <t>angestellt</t>
  </si>
  <si>
    <t>Gesamt-%</t>
  </si>
  <si>
    <t>Die PZ-%anteile gehen von einer Summe von 100% aus. Die AZ-%anteile gehen von dem Beschäftigungsanteil aus der im Feld "K38" angegeben ist.</t>
  </si>
  <si>
    <r>
      <t>Beamtet</t>
    </r>
    <r>
      <rPr>
        <sz val="10"/>
        <rFont val="Arial"/>
      </rPr>
      <t xml:space="preserve"> oder </t>
    </r>
    <r>
      <rPr>
        <b/>
        <sz val="10"/>
        <rFont val="Arial"/>
        <family val="2"/>
      </rPr>
      <t>Angestellt</t>
    </r>
    <r>
      <rPr>
        <sz val="10"/>
        <rFont val="Arial"/>
      </rPr>
      <t xml:space="preserve"> eintragen.</t>
    </r>
  </si>
  <si>
    <r>
      <t xml:space="preserve">Vom Beginn bis zum Ende des Zeitraums der Nutzung des AZEFs ist das "N" </t>
    </r>
    <r>
      <rPr>
        <b/>
        <sz val="10"/>
        <rFont val="Arial"/>
        <family val="2"/>
      </rPr>
      <t>durchgehend</t>
    </r>
    <r>
      <rPr>
        <sz val="10"/>
        <rFont val="Arial"/>
        <family val="2"/>
      </rPr>
      <t xml:space="preserve"> zu löschen.</t>
    </r>
  </si>
  <si>
    <t>Orange:</t>
  </si>
  <si>
    <t>Bitte entnehmen Sie den Übertragswert als Zeitwert (hh:mm) dem Monatsabschluß des Vorjahresdezember. Übertragen Sie auch den Wertstatus: "SOLL" oder "HABEN"!</t>
  </si>
  <si>
    <t>Urlaub und Arbeit schließt sich gegenseitig aus (siehe auch BUrlG).</t>
  </si>
  <si>
    <t>Grau:</t>
  </si>
  <si>
    <t>(Diese entnehmen Sie ggf. Ihrem Urlaubsblatt.)</t>
  </si>
  <si>
    <t>Die orangefarbenen Felder dürfen nicht verändert werden
und enthalten für Sie berechnete Informationen.</t>
  </si>
  <si>
    <r>
      <t xml:space="preserve">Bitte hier die </t>
    </r>
    <r>
      <rPr>
        <b/>
        <sz val="9"/>
        <rFont val="Arial"/>
        <family val="2"/>
      </rPr>
      <t>tarifliche 100%</t>
    </r>
    <r>
      <rPr>
        <sz val="9"/>
        <rFont val="Arial"/>
        <family val="2"/>
      </rPr>
      <t xml:space="preserve"> Stundenwoche eintragen.</t>
    </r>
  </si>
  <si>
    <r>
      <t>ç</t>
    </r>
    <r>
      <rPr>
        <sz val="9"/>
        <rFont val="Arial"/>
        <family val="2"/>
      </rPr>
      <t xml:space="preserve"> Bitte kontrollieren Sie diesen Wert auf Richtigkeit !</t>
    </r>
  </si>
  <si>
    <t>N</t>
  </si>
  <si>
    <t>2. Advent</t>
  </si>
  <si>
    <t>Nikolaus</t>
  </si>
  <si>
    <t>Bischöfliches Stiftungsschulamt</t>
  </si>
  <si>
    <t>Ändern sich Ihre Stammdaten wenden Sie sich an Herrn Friedmann.</t>
  </si>
  <si>
    <t>Urlaub (einschließlich Übertrag):</t>
  </si>
  <si>
    <t>Tage</t>
  </si>
  <si>
    <t>restliche Urlaubstage:</t>
  </si>
  <si>
    <t>Schmotziger Daustig</t>
  </si>
  <si>
    <t xml:space="preserve"> Url./Krk.</t>
  </si>
  <si>
    <t xml:space="preserve"> H   U    K  </t>
  </si>
  <si>
    <t>Nulllinie wurde 2024 erreicht:</t>
  </si>
  <si>
    <t>Pfingsten</t>
  </si>
  <si>
    <t>4. Advent</t>
  </si>
  <si>
    <t>Heiliger Abend</t>
  </si>
  <si>
    <t>1. Weihnachtsfeiertag</t>
  </si>
  <si>
    <t>2. Weihnachtsfeiertag</t>
  </si>
  <si>
    <r>
      <t>Ostersonntag</t>
    </r>
    <r>
      <rPr>
        <sz val="10"/>
        <rFont val="Arial"/>
        <family val="2"/>
      </rPr>
      <t>/Beg. d. Sommerzeit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</si>
</sst>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d\ dd/mm/yy"/>
    <numFmt numFmtId="165" formatCode="h:mm"/>
    <numFmt numFmtId="166" formatCode="[h]:mm"/>
    <numFmt numFmtId="167" formatCode="d/\ mmmm\ yyyy"/>
    <numFmt numFmtId="168" formatCode="0.00_ ;[Red]\-0.00\ "/>
    <numFmt numFmtId="169" formatCode="h:mm:ss"/>
    <numFmt numFmtId="170" formatCode="0.0"/>
  </numFmts>
  <fonts count="27" x14ac:knownFonts="1"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9"/>
      <name val="Arial"/>
    </font>
    <font>
      <i/>
      <sz val="10"/>
      <name val="Arial"/>
    </font>
    <font>
      <sz val="9"/>
      <name val="Arial"/>
      <family val="2"/>
    </font>
    <font>
      <b/>
      <sz val="10"/>
      <color indexed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</font>
    <font>
      <b/>
      <sz val="9"/>
      <name val="Wingdings"/>
      <charset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/>
    <xf numFmtId="0" fontId="0" fillId="2" borderId="0" xfId="0" applyFill="1"/>
    <xf numFmtId="0" fontId="11" fillId="0" borderId="0" xfId="0" applyFont="1"/>
    <xf numFmtId="0" fontId="0" fillId="3" borderId="0" xfId="0" applyFill="1"/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0" fillId="2" borderId="0" xfId="0" applyNumberFormat="1" applyFill="1"/>
    <xf numFmtId="0" fontId="6" fillId="2" borderId="12" xfId="0" applyFont="1" applyFill="1" applyBorder="1"/>
    <xf numFmtId="166" fontId="5" fillId="2" borderId="12" xfId="0" applyNumberFormat="1" applyFont="1" applyFill="1" applyBorder="1"/>
    <xf numFmtId="0" fontId="1" fillId="2" borderId="13" xfId="0" applyFont="1" applyFill="1" applyBorder="1" applyAlignment="1">
      <alignment horizontal="right"/>
    </xf>
    <xf numFmtId="168" fontId="0" fillId="0" borderId="14" xfId="0" applyNumberForma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/>
    <xf numFmtId="0" fontId="0" fillId="4" borderId="0" xfId="0" applyFill="1" applyAlignment="1">
      <alignment vertical="top"/>
    </xf>
    <xf numFmtId="0" fontId="7" fillId="0" borderId="0" xfId="0" applyFont="1" applyAlignment="1">
      <alignment horizontal="right"/>
    </xf>
    <xf numFmtId="0" fontId="0" fillId="5" borderId="0" xfId="0" applyFill="1"/>
    <xf numFmtId="0" fontId="13" fillId="5" borderId="12" xfId="0" applyFont="1" applyFill="1" applyBorder="1"/>
    <xf numFmtId="0" fontId="0" fillId="5" borderId="12" xfId="0" applyFill="1" applyBorder="1"/>
    <xf numFmtId="0" fontId="0" fillId="5" borderId="18" xfId="0" applyFill="1" applyBorder="1"/>
    <xf numFmtId="0" fontId="1" fillId="5" borderId="0" xfId="0" applyFont="1" applyFill="1"/>
    <xf numFmtId="0" fontId="11" fillId="5" borderId="0" xfId="0" applyFont="1" applyFill="1"/>
    <xf numFmtId="0" fontId="17" fillId="0" borderId="0" xfId="0" applyFont="1"/>
    <xf numFmtId="0" fontId="0" fillId="5" borderId="20" xfId="0" applyFill="1" applyBorder="1"/>
    <xf numFmtId="0" fontId="7" fillId="5" borderId="0" xfId="0" applyFont="1" applyFill="1"/>
    <xf numFmtId="0" fontId="20" fillId="0" borderId="2" xfId="0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168" fontId="19" fillId="0" borderId="22" xfId="0" applyNumberFormat="1" applyFont="1" applyBorder="1" applyAlignment="1">
      <alignment horizontal="center"/>
    </xf>
    <xf numFmtId="165" fontId="0" fillId="2" borderId="18" xfId="0" applyNumberFormat="1" applyFill="1" applyBorder="1"/>
    <xf numFmtId="0" fontId="2" fillId="2" borderId="2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1" fillId="0" borderId="0" xfId="0" applyFont="1"/>
    <xf numFmtId="0" fontId="1" fillId="2" borderId="0" xfId="0" applyFont="1" applyFill="1"/>
    <xf numFmtId="0" fontId="8" fillId="2" borderId="0" xfId="0" applyFont="1" applyFill="1"/>
    <xf numFmtId="0" fontId="12" fillId="2" borderId="23" xfId="0" applyFont="1" applyFill="1" applyBorder="1"/>
    <xf numFmtId="0" fontId="9" fillId="2" borderId="3" xfId="0" applyFont="1" applyFill="1" applyBorder="1"/>
    <xf numFmtId="165" fontId="12" fillId="2" borderId="0" xfId="0" applyNumberFormat="1" applyFont="1" applyFill="1"/>
    <xf numFmtId="0" fontId="9" fillId="2" borderId="10" xfId="0" applyFont="1" applyFill="1" applyBorder="1"/>
    <xf numFmtId="166" fontId="12" fillId="2" borderId="14" xfId="0" applyNumberFormat="1" applyFont="1" applyFill="1" applyBorder="1"/>
    <xf numFmtId="0" fontId="9" fillId="2" borderId="16" xfId="0" applyFont="1" applyFill="1" applyBorder="1"/>
    <xf numFmtId="0" fontId="1" fillId="2" borderId="24" xfId="0" applyFont="1" applyFill="1" applyBorder="1"/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164" fontId="0" fillId="0" borderId="12" xfId="0" applyNumberFormat="1" applyBorder="1"/>
    <xf numFmtId="165" fontId="0" fillId="2" borderId="29" xfId="0" applyNumberFormat="1" applyFill="1" applyBorder="1"/>
    <xf numFmtId="0" fontId="1" fillId="0" borderId="10" xfId="0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9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7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2" borderId="0" xfId="0" applyFont="1" applyFill="1"/>
    <xf numFmtId="0" fontId="7" fillId="3" borderId="0" xfId="0" applyFont="1" applyFill="1"/>
    <xf numFmtId="0" fontId="7" fillId="0" borderId="0" xfId="0" applyFont="1"/>
    <xf numFmtId="0" fontId="9" fillId="2" borderId="0" xfId="0" applyFont="1" applyFill="1"/>
    <xf numFmtId="9" fontId="12" fillId="2" borderId="0" xfId="0" applyNumberFormat="1" applyFont="1" applyFill="1"/>
    <xf numFmtId="0" fontId="9" fillId="2" borderId="27" xfId="0" applyFont="1" applyFill="1" applyBorder="1"/>
    <xf numFmtId="0" fontId="0" fillId="2" borderId="12" xfId="0" applyFill="1" applyBorder="1"/>
    <xf numFmtId="0" fontId="0" fillId="2" borderId="17" xfId="0" applyFill="1" applyBorder="1"/>
    <xf numFmtId="0" fontId="9" fillId="2" borderId="26" xfId="0" applyFont="1" applyFill="1" applyBorder="1"/>
    <xf numFmtId="0" fontId="9" fillId="2" borderId="23" xfId="0" applyFont="1" applyFill="1" applyBorder="1"/>
    <xf numFmtId="0" fontId="9" fillId="2" borderId="14" xfId="0" applyFont="1" applyFill="1" applyBorder="1"/>
    <xf numFmtId="0" fontId="9" fillId="2" borderId="25" xfId="0" applyFont="1" applyFill="1" applyBorder="1"/>
    <xf numFmtId="0" fontId="12" fillId="2" borderId="3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10" xfId="0" applyFont="1" applyFill="1" applyBorder="1"/>
    <xf numFmtId="0" fontId="12" fillId="2" borderId="14" xfId="0" applyFont="1" applyFill="1" applyBorder="1"/>
    <xf numFmtId="0" fontId="12" fillId="2" borderId="16" xfId="0" applyFont="1" applyFill="1" applyBorder="1"/>
    <xf numFmtId="0" fontId="22" fillId="2" borderId="0" xfId="0" applyFont="1" applyFill="1"/>
    <xf numFmtId="0" fontId="23" fillId="0" borderId="0" xfId="0" applyFont="1" applyAlignment="1">
      <alignment horizontal="left"/>
    </xf>
    <xf numFmtId="164" fontId="7" fillId="6" borderId="4" xfId="0" applyNumberFormat="1" applyFont="1" applyFill="1" applyBorder="1"/>
    <xf numFmtId="164" fontId="7" fillId="6" borderId="33" xfId="0" applyNumberFormat="1" applyFont="1" applyFill="1" applyBorder="1"/>
    <xf numFmtId="166" fontId="7" fillId="6" borderId="9" xfId="0" applyNumberFormat="1" applyFont="1" applyFill="1" applyBorder="1"/>
    <xf numFmtId="168" fontId="7" fillId="6" borderId="20" xfId="0" applyNumberFormat="1" applyFont="1" applyFill="1" applyBorder="1"/>
    <xf numFmtId="0" fontId="7" fillId="6" borderId="0" xfId="0" applyFont="1" applyFill="1" applyAlignment="1">
      <alignment horizontal="center"/>
    </xf>
    <xf numFmtId="168" fontId="7" fillId="6" borderId="20" xfId="0" quotePrefix="1" applyNumberFormat="1" applyFont="1" applyFill="1" applyBorder="1"/>
    <xf numFmtId="166" fontId="7" fillId="6" borderId="30" xfId="0" applyNumberFormat="1" applyFont="1" applyFill="1" applyBorder="1"/>
    <xf numFmtId="168" fontId="7" fillId="6" borderId="19" xfId="0" applyNumberFormat="1" applyFont="1" applyFill="1" applyBorder="1"/>
    <xf numFmtId="0" fontId="7" fillId="6" borderId="34" xfId="0" applyFont="1" applyFill="1" applyBorder="1" applyAlignment="1">
      <alignment horizontal="center"/>
    </xf>
    <xf numFmtId="165" fontId="7" fillId="7" borderId="35" xfId="0" applyNumberFormat="1" applyFont="1" applyFill="1" applyBorder="1" applyProtection="1">
      <protection locked="0"/>
    </xf>
    <xf numFmtId="165" fontId="7" fillId="7" borderId="36" xfId="0" applyNumberFormat="1" applyFont="1" applyFill="1" applyBorder="1" applyProtection="1">
      <protection locked="0"/>
    </xf>
    <xf numFmtId="165" fontId="7" fillId="7" borderId="37" xfId="0" applyNumberFormat="1" applyFont="1" applyFill="1" applyBorder="1" applyProtection="1">
      <protection locked="0"/>
    </xf>
    <xf numFmtId="165" fontId="7" fillId="7" borderId="38" xfId="0" applyNumberFormat="1" applyFont="1" applyFill="1" applyBorder="1" applyProtection="1">
      <protection locked="0"/>
    </xf>
    <xf numFmtId="165" fontId="7" fillId="7" borderId="0" xfId="0" applyNumberFormat="1" applyFont="1" applyFill="1" applyProtection="1">
      <protection locked="0"/>
    </xf>
    <xf numFmtId="165" fontId="7" fillId="7" borderId="9" xfId="0" applyNumberFormat="1" applyFont="1" applyFill="1" applyBorder="1" applyAlignment="1" applyProtection="1">
      <alignment horizontal="center"/>
      <protection locked="0"/>
    </xf>
    <xf numFmtId="0" fontId="7" fillId="7" borderId="20" xfId="0" applyFont="1" applyFill="1" applyBorder="1" applyProtection="1">
      <protection locked="0"/>
    </xf>
    <xf numFmtId="165" fontId="7" fillId="7" borderId="39" xfId="0" applyNumberFormat="1" applyFont="1" applyFill="1" applyBorder="1" applyProtection="1">
      <protection locked="0"/>
    </xf>
    <xf numFmtId="165" fontId="7" fillId="7" borderId="40" xfId="0" applyNumberFormat="1" applyFont="1" applyFill="1" applyBorder="1" applyProtection="1">
      <protection locked="0"/>
    </xf>
    <xf numFmtId="165" fontId="7" fillId="7" borderId="41" xfId="0" applyNumberFormat="1" applyFont="1" applyFill="1" applyBorder="1" applyProtection="1">
      <protection locked="0"/>
    </xf>
    <xf numFmtId="165" fontId="7" fillId="7" borderId="42" xfId="0" applyNumberFormat="1" applyFont="1" applyFill="1" applyBorder="1" applyProtection="1">
      <protection locked="0"/>
    </xf>
    <xf numFmtId="165" fontId="7" fillId="7" borderId="17" xfId="0" applyNumberFormat="1" applyFont="1" applyFill="1" applyBorder="1" applyProtection="1">
      <protection locked="0"/>
    </xf>
    <xf numFmtId="165" fontId="7" fillId="7" borderId="30" xfId="0" applyNumberFormat="1" applyFont="1" applyFill="1" applyBorder="1" applyAlignment="1" applyProtection="1">
      <alignment horizontal="center"/>
      <protection locked="0"/>
    </xf>
    <xf numFmtId="0" fontId="7" fillId="7" borderId="19" xfId="0" applyFont="1" applyFill="1" applyBorder="1" applyProtection="1">
      <protection locked="0"/>
    </xf>
    <xf numFmtId="0" fontId="3" fillId="7" borderId="2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7" fillId="7" borderId="0" xfId="0" applyFont="1" applyFill="1" applyProtection="1">
      <protection locked="0"/>
    </xf>
    <xf numFmtId="0" fontId="7" fillId="7" borderId="0" xfId="0" applyFont="1" applyFill="1"/>
    <xf numFmtId="0" fontId="0" fillId="7" borderId="0" xfId="0" applyFill="1"/>
    <xf numFmtId="0" fontId="0" fillId="7" borderId="12" xfId="0" applyFill="1" applyBorder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17" xfId="0" applyFill="1" applyBorder="1" applyProtection="1">
      <protection locked="0"/>
    </xf>
    <xf numFmtId="0" fontId="0" fillId="7" borderId="12" xfId="0" applyFill="1" applyBorder="1"/>
    <xf numFmtId="0" fontId="0" fillId="7" borderId="0" xfId="0" applyFill="1" applyAlignment="1">
      <alignment horizontal="left"/>
    </xf>
    <xf numFmtId="0" fontId="0" fillId="7" borderId="17" xfId="0" applyFill="1" applyBorder="1"/>
    <xf numFmtId="166" fontId="0" fillId="7" borderId="12" xfId="0" applyNumberFormat="1" applyFill="1" applyBorder="1" applyProtection="1"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1" fillId="7" borderId="0" xfId="0" applyFont="1" applyFill="1"/>
    <xf numFmtId="0" fontId="3" fillId="7" borderId="0" xfId="0" applyFont="1" applyFill="1"/>
    <xf numFmtId="0" fontId="0" fillId="6" borderId="31" xfId="0" applyFill="1" applyBorder="1"/>
    <xf numFmtId="0" fontId="0" fillId="6" borderId="32" xfId="0" applyFill="1" applyBorder="1"/>
    <xf numFmtId="0" fontId="0" fillId="6" borderId="44" xfId="0" applyFill="1" applyBorder="1"/>
    <xf numFmtId="0" fontId="0" fillId="6" borderId="12" xfId="0" applyFill="1" applyBorder="1"/>
    <xf numFmtId="0" fontId="0" fillId="6" borderId="18" xfId="0" applyFill="1" applyBorder="1"/>
    <xf numFmtId="0" fontId="0" fillId="6" borderId="0" xfId="0" applyFill="1"/>
    <xf numFmtId="0" fontId="0" fillId="6" borderId="20" xfId="0" applyFill="1" applyBorder="1"/>
    <xf numFmtId="0" fontId="7" fillId="6" borderId="0" xfId="0" applyFont="1" applyFill="1"/>
    <xf numFmtId="0" fontId="1" fillId="6" borderId="17" xfId="0" applyFont="1" applyFill="1" applyBorder="1"/>
    <xf numFmtId="0" fontId="7" fillId="6" borderId="17" xfId="0" applyFont="1" applyFill="1" applyBorder="1" applyAlignment="1">
      <alignment horizontal="right"/>
    </xf>
    <xf numFmtId="0" fontId="0" fillId="6" borderId="17" xfId="0" applyFill="1" applyBorder="1"/>
    <xf numFmtId="0" fontId="0" fillId="6" borderId="19" xfId="0" applyFill="1" applyBorder="1"/>
    <xf numFmtId="0" fontId="7" fillId="6" borderId="12" xfId="0" applyFont="1" applyFill="1" applyBorder="1" applyAlignment="1">
      <alignment horizontal="right"/>
    </xf>
    <xf numFmtId="0" fontId="12" fillId="6" borderId="18" xfId="0" applyFont="1" applyFill="1" applyBorder="1"/>
    <xf numFmtId="0" fontId="0" fillId="6" borderId="12" xfId="0" applyFill="1" applyBorder="1" applyAlignment="1">
      <alignment horizontal="right"/>
    </xf>
    <xf numFmtId="10" fontId="0" fillId="6" borderId="0" xfId="0" applyNumberFormat="1" applyFill="1"/>
    <xf numFmtId="169" fontId="0" fillId="6" borderId="0" xfId="0" applyNumberFormat="1" applyFill="1"/>
    <xf numFmtId="0" fontId="0" fillId="6" borderId="44" xfId="0" applyFill="1" applyBorder="1" applyAlignment="1">
      <alignment horizontal="right"/>
    </xf>
    <xf numFmtId="2" fontId="0" fillId="6" borderId="17" xfId="0" applyNumberFormat="1" applyFill="1" applyBorder="1"/>
    <xf numFmtId="168" fontId="1" fillId="6" borderId="9" xfId="0" applyNumberFormat="1" applyFont="1" applyFill="1" applyBorder="1"/>
    <xf numFmtId="0" fontId="23" fillId="6" borderId="24" xfId="0" applyFont="1" applyFill="1" applyBorder="1" applyAlignment="1">
      <alignment horizontal="center"/>
    </xf>
    <xf numFmtId="9" fontId="23" fillId="6" borderId="24" xfId="0" applyNumberFormat="1" applyFont="1" applyFill="1" applyBorder="1" applyAlignment="1">
      <alignment horizontal="center"/>
    </xf>
    <xf numFmtId="0" fontId="1" fillId="6" borderId="28" xfId="0" applyFont="1" applyFill="1" applyBorder="1" applyAlignment="1">
      <alignment horizontal="right"/>
    </xf>
    <xf numFmtId="166" fontId="1" fillId="6" borderId="45" xfId="0" applyNumberFormat="1" applyFont="1" applyFill="1" applyBorder="1"/>
    <xf numFmtId="168" fontId="1" fillId="6" borderId="12" xfId="0" applyNumberFormat="1" applyFont="1" applyFill="1" applyBorder="1"/>
    <xf numFmtId="166" fontId="1" fillId="6" borderId="17" xfId="0" applyNumberFormat="1" applyFont="1" applyFill="1" applyBorder="1"/>
    <xf numFmtId="0" fontId="1" fillId="6" borderId="19" xfId="0" applyFont="1" applyFill="1" applyBorder="1" applyAlignment="1">
      <alignment horizontal="center"/>
    </xf>
    <xf numFmtId="168" fontId="1" fillId="6" borderId="20" xfId="0" applyNumberFormat="1" applyFont="1" applyFill="1" applyBorder="1"/>
    <xf numFmtId="166" fontId="1" fillId="6" borderId="13" xfId="0" applyNumberFormat="1" applyFont="1" applyFill="1" applyBorder="1"/>
    <xf numFmtId="168" fontId="7" fillId="6" borderId="30" xfId="0" applyNumberFormat="1" applyFont="1" applyFill="1" applyBorder="1"/>
    <xf numFmtId="0" fontId="7" fillId="6" borderId="43" xfId="0" applyFont="1" applyFill="1" applyBorder="1" applyAlignment="1">
      <alignment horizontal="center"/>
    </xf>
    <xf numFmtId="164" fontId="7" fillId="8" borderId="4" xfId="0" applyNumberFormat="1" applyFont="1" applyFill="1" applyBorder="1"/>
    <xf numFmtId="165" fontId="7" fillId="8" borderId="35" xfId="0" applyNumberFormat="1" applyFont="1" applyFill="1" applyBorder="1" applyProtection="1">
      <protection locked="0"/>
    </xf>
    <xf numFmtId="165" fontId="7" fillId="8" borderId="36" xfId="0" applyNumberFormat="1" applyFont="1" applyFill="1" applyBorder="1" applyProtection="1">
      <protection locked="0"/>
    </xf>
    <xf numFmtId="165" fontId="7" fillId="8" borderId="37" xfId="0" applyNumberFormat="1" applyFont="1" applyFill="1" applyBorder="1" applyProtection="1">
      <protection locked="0"/>
    </xf>
    <xf numFmtId="165" fontId="7" fillId="8" borderId="38" xfId="0" applyNumberFormat="1" applyFont="1" applyFill="1" applyBorder="1" applyProtection="1">
      <protection locked="0"/>
    </xf>
    <xf numFmtId="165" fontId="7" fillId="8" borderId="0" xfId="0" applyNumberFormat="1" applyFont="1" applyFill="1" applyProtection="1">
      <protection locked="0"/>
    </xf>
    <xf numFmtId="165" fontId="7" fillId="8" borderId="9" xfId="0" applyNumberFormat="1" applyFont="1" applyFill="1" applyBorder="1" applyAlignment="1" applyProtection="1">
      <alignment horizontal="center"/>
      <protection locked="0"/>
    </xf>
    <xf numFmtId="0" fontId="1" fillId="8" borderId="20" xfId="0" applyFont="1" applyFill="1" applyBorder="1" applyProtection="1">
      <protection locked="0"/>
    </xf>
    <xf numFmtId="166" fontId="7" fillId="8" borderId="9" xfId="0" applyNumberFormat="1" applyFont="1" applyFill="1" applyBorder="1"/>
    <xf numFmtId="168" fontId="7" fillId="8" borderId="20" xfId="0" applyNumberFormat="1" applyFont="1" applyFill="1" applyBorder="1"/>
    <xf numFmtId="0" fontId="25" fillId="8" borderId="0" xfId="0" applyFont="1" applyFill="1" applyAlignment="1">
      <alignment horizontal="center"/>
    </xf>
    <xf numFmtId="0" fontId="12" fillId="8" borderId="23" xfId="0" applyFont="1" applyFill="1" applyBorder="1"/>
    <xf numFmtId="0" fontId="8" fillId="8" borderId="20" xfId="0" applyFont="1" applyFill="1" applyBorder="1" applyProtection="1">
      <protection locked="0"/>
    </xf>
    <xf numFmtId="0" fontId="7" fillId="8" borderId="20" xfId="0" applyFont="1" applyFill="1" applyBorder="1" applyProtection="1">
      <protection locked="0"/>
    </xf>
    <xf numFmtId="0" fontId="7" fillId="8" borderId="0" xfId="0" applyFont="1" applyFill="1" applyAlignment="1">
      <alignment horizontal="center"/>
    </xf>
    <xf numFmtId="165" fontId="0" fillId="8" borderId="29" xfId="0" applyNumberFormat="1" applyFill="1" applyBorder="1"/>
    <xf numFmtId="0" fontId="12" fillId="0" borderId="0" xfId="0" applyFont="1"/>
    <xf numFmtId="164" fontId="7" fillId="8" borderId="33" xfId="0" applyNumberFormat="1" applyFont="1" applyFill="1" applyBorder="1"/>
    <xf numFmtId="165" fontId="7" fillId="8" borderId="39" xfId="0" applyNumberFormat="1" applyFont="1" applyFill="1" applyBorder="1" applyProtection="1">
      <protection locked="0"/>
    </xf>
    <xf numFmtId="165" fontId="7" fillId="8" borderId="40" xfId="0" applyNumberFormat="1" applyFont="1" applyFill="1" applyBorder="1" applyProtection="1">
      <protection locked="0"/>
    </xf>
    <xf numFmtId="165" fontId="7" fillId="8" borderId="41" xfId="0" applyNumberFormat="1" applyFont="1" applyFill="1" applyBorder="1" applyProtection="1">
      <protection locked="0"/>
    </xf>
    <xf numFmtId="165" fontId="7" fillId="8" borderId="42" xfId="0" applyNumberFormat="1" applyFont="1" applyFill="1" applyBorder="1" applyProtection="1">
      <protection locked="0"/>
    </xf>
    <xf numFmtId="165" fontId="7" fillId="8" borderId="17" xfId="0" applyNumberFormat="1" applyFont="1" applyFill="1" applyBorder="1" applyProtection="1">
      <protection locked="0"/>
    </xf>
    <xf numFmtId="165" fontId="7" fillId="8" borderId="30" xfId="0" applyNumberFormat="1" applyFont="1" applyFill="1" applyBorder="1" applyAlignment="1" applyProtection="1">
      <alignment horizontal="center"/>
      <protection locked="0"/>
    </xf>
    <xf numFmtId="0" fontId="7" fillId="8" borderId="19" xfId="0" applyFont="1" applyFill="1" applyBorder="1" applyProtection="1">
      <protection locked="0"/>
    </xf>
    <xf numFmtId="166" fontId="7" fillId="8" borderId="30" xfId="0" applyNumberFormat="1" applyFont="1" applyFill="1" applyBorder="1"/>
    <xf numFmtId="168" fontId="7" fillId="8" borderId="19" xfId="0" applyNumberFormat="1" applyFont="1" applyFill="1" applyBorder="1"/>
    <xf numFmtId="0" fontId="7" fillId="8" borderId="34" xfId="0" applyFont="1" applyFill="1" applyBorder="1" applyAlignment="1">
      <alignment horizontal="center"/>
    </xf>
    <xf numFmtId="0" fontId="16" fillId="6" borderId="0" xfId="0" applyFont="1" applyFill="1"/>
    <xf numFmtId="0" fontId="24" fillId="5" borderId="12" xfId="0" applyFont="1" applyFill="1" applyBorder="1"/>
    <xf numFmtId="0" fontId="24" fillId="5" borderId="0" xfId="0" applyFont="1" applyFill="1"/>
    <xf numFmtId="0" fontId="7" fillId="8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3" fillId="8" borderId="20" xfId="0" applyFont="1" applyFill="1" applyBorder="1" applyProtection="1">
      <protection locked="0"/>
    </xf>
    <xf numFmtId="0" fontId="1" fillId="8" borderId="0" xfId="0" applyFont="1" applyFill="1"/>
    <xf numFmtId="0" fontId="7" fillId="8" borderId="0" xfId="0" applyFont="1" applyFill="1"/>
    <xf numFmtId="0" fontId="1" fillId="8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0" fillId="8" borderId="0" xfId="0" applyFill="1" applyProtection="1">
      <protection locked="0"/>
    </xf>
    <xf numFmtId="166" fontId="7" fillId="6" borderId="20" xfId="0" applyNumberFormat="1" applyFont="1" applyFill="1" applyBorder="1"/>
    <xf numFmtId="0" fontId="3" fillId="7" borderId="19" xfId="0" applyFont="1" applyFill="1" applyBorder="1" applyProtection="1">
      <protection locked="0"/>
    </xf>
    <xf numFmtId="0" fontId="26" fillId="6" borderId="32" xfId="0" applyFont="1" applyFill="1" applyBorder="1"/>
    <xf numFmtId="0" fontId="26" fillId="7" borderId="0" xfId="0" applyFont="1" applyFill="1" applyAlignment="1" applyProtection="1">
      <alignment horizontal="right"/>
      <protection locked="0"/>
    </xf>
    <xf numFmtId="0" fontId="26" fillId="6" borderId="0" xfId="0" applyFont="1" applyFill="1"/>
    <xf numFmtId="0" fontId="1" fillId="0" borderId="0" xfId="0" applyFont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9" borderId="24" xfId="0" applyFont="1" applyFill="1" applyBorder="1" applyAlignment="1">
      <alignment horizontal="center"/>
    </xf>
    <xf numFmtId="170" fontId="1" fillId="9" borderId="24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left"/>
    </xf>
    <xf numFmtId="166" fontId="7" fillId="8" borderId="20" xfId="0" applyNumberFormat="1" applyFont="1" applyFill="1" applyBorder="1"/>
    <xf numFmtId="165" fontId="0" fillId="2" borderId="26" xfId="0" applyNumberFormat="1" applyFill="1" applyBorder="1"/>
    <xf numFmtId="0" fontId="6" fillId="2" borderId="0" xfId="0" applyFont="1" applyFill="1" applyBorder="1"/>
    <xf numFmtId="0" fontId="1" fillId="2" borderId="45" xfId="0" applyFont="1" applyFill="1" applyBorder="1" applyAlignment="1">
      <alignment horizontal="right"/>
    </xf>
    <xf numFmtId="0" fontId="1" fillId="8" borderId="30" xfId="0" applyFont="1" applyFill="1" applyBorder="1" applyProtection="1">
      <protection locked="0"/>
    </xf>
    <xf numFmtId="166" fontId="5" fillId="2" borderId="0" xfId="0" applyNumberFormat="1" applyFont="1" applyFill="1" applyBorder="1"/>
    <xf numFmtId="165" fontId="0" fillId="2" borderId="20" xfId="0" applyNumberFormat="1" applyFill="1" applyBorder="1"/>
    <xf numFmtId="0" fontId="5" fillId="2" borderId="13" xfId="0" applyFont="1" applyFill="1" applyBorder="1" applyAlignment="1">
      <alignment horizontal="left"/>
    </xf>
    <xf numFmtId="164" fontId="0" fillId="0" borderId="0" xfId="0" applyNumberFormat="1" applyBorder="1"/>
    <xf numFmtId="0" fontId="7" fillId="6" borderId="17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165" fontId="16" fillId="8" borderId="37" xfId="0" applyNumberFormat="1" applyFont="1" applyFill="1" applyBorder="1" applyProtection="1">
      <protection locked="0"/>
    </xf>
    <xf numFmtId="0" fontId="2" fillId="0" borderId="3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8" fontId="19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8" borderId="19" xfId="0" applyFont="1" applyFill="1" applyBorder="1" applyProtection="1">
      <protection locked="0"/>
    </xf>
    <xf numFmtId="168" fontId="7" fillId="8" borderId="30" xfId="0" applyNumberFormat="1" applyFont="1" applyFill="1" applyBorder="1"/>
    <xf numFmtId="0" fontId="1" fillId="6" borderId="4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5" fillId="2" borderId="48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18" fillId="0" borderId="49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57"/>
  <sheetViews>
    <sheetView zoomScale="75" workbookViewId="0">
      <selection activeCell="C28" sqref="C28"/>
    </sheetView>
  </sheetViews>
  <sheetFormatPr baseColWidth="10" defaultRowHeight="12.75" x14ac:dyDescent="0.2"/>
  <cols>
    <col min="1" max="1" width="28.7109375" customWidth="1"/>
    <col min="2" max="7" width="11.7109375" customWidth="1"/>
  </cols>
  <sheetData>
    <row r="1" spans="1:7" ht="26.25" x14ac:dyDescent="0.4">
      <c r="A1" s="54" t="str">
        <f>CONCATENATE("Stammdateneingabe für  ",YEAR(Jan!A4))</f>
        <v>Stammdateneingabe für  2024</v>
      </c>
      <c r="G1" s="53"/>
    </row>
    <row r="2" spans="1:7" x14ac:dyDescent="0.2">
      <c r="A2" s="208" t="s">
        <v>125</v>
      </c>
      <c r="B2" s="208"/>
      <c r="C2" s="209"/>
      <c r="D2" s="209"/>
      <c r="E2" s="209"/>
      <c r="F2" s="209"/>
      <c r="G2" s="210"/>
    </row>
    <row r="3" spans="1:7" x14ac:dyDescent="0.2">
      <c r="A3" s="43" t="s">
        <v>61</v>
      </c>
      <c r="B3" s="47"/>
      <c r="C3" s="47"/>
      <c r="D3" s="47"/>
      <c r="E3" s="47"/>
      <c r="F3" s="47"/>
      <c r="G3" s="47"/>
    </row>
    <row r="4" spans="1:7" x14ac:dyDescent="0.2">
      <c r="A4" s="43" t="s">
        <v>126</v>
      </c>
      <c r="B4" s="47"/>
      <c r="C4" s="47"/>
      <c r="D4" s="47"/>
      <c r="E4" s="47"/>
      <c r="F4" s="47"/>
      <c r="G4" s="47"/>
    </row>
    <row r="5" spans="1:7" x14ac:dyDescent="0.2">
      <c r="A5" s="130" t="s">
        <v>18</v>
      </c>
      <c r="B5" s="131"/>
      <c r="C5" s="131"/>
      <c r="D5" s="131"/>
      <c r="E5" s="131"/>
      <c r="F5" s="131"/>
      <c r="G5" s="131"/>
    </row>
    <row r="6" spans="1:7" ht="24.95" customHeight="1" x14ac:dyDescent="0.2">
      <c r="A6" s="247" t="s">
        <v>119</v>
      </c>
      <c r="B6" s="247"/>
      <c r="C6" s="247"/>
      <c r="D6" s="247"/>
      <c r="E6" s="247"/>
      <c r="F6" s="247"/>
      <c r="G6" s="247"/>
    </row>
    <row r="7" spans="1:7" x14ac:dyDescent="0.2">
      <c r="A7" s="47" t="s">
        <v>79</v>
      </c>
      <c r="B7" s="39"/>
      <c r="C7" s="39"/>
      <c r="D7" s="39"/>
      <c r="E7" s="39"/>
      <c r="F7" s="39"/>
      <c r="G7" s="39"/>
    </row>
    <row r="8" spans="1:7" ht="13.5" thickBot="1" x14ac:dyDescent="0.25"/>
    <row r="9" spans="1:7" x14ac:dyDescent="0.2">
      <c r="A9" s="143" t="s">
        <v>15</v>
      </c>
      <c r="B9" s="132"/>
      <c r="C9" s="136"/>
      <c r="D9" s="136"/>
      <c r="E9" s="146"/>
      <c r="F9" s="146"/>
      <c r="G9" s="147"/>
    </row>
    <row r="10" spans="1:7" x14ac:dyDescent="0.2">
      <c r="A10" s="144" t="s">
        <v>16</v>
      </c>
      <c r="B10" s="128"/>
      <c r="C10" s="131"/>
      <c r="D10" s="131"/>
      <c r="E10" s="148"/>
      <c r="F10" s="148"/>
      <c r="G10" s="149"/>
    </row>
    <row r="11" spans="1:7" x14ac:dyDescent="0.2">
      <c r="A11" s="144" t="s">
        <v>63</v>
      </c>
      <c r="B11" s="133"/>
      <c r="C11" s="137"/>
      <c r="D11" s="131"/>
      <c r="E11" s="148"/>
      <c r="F11" s="148"/>
      <c r="G11" s="149"/>
    </row>
    <row r="12" spans="1:7" x14ac:dyDescent="0.2">
      <c r="A12" s="144" t="s">
        <v>17</v>
      </c>
      <c r="B12" s="134"/>
      <c r="C12" s="148"/>
      <c r="D12" s="150" t="s">
        <v>118</v>
      </c>
      <c r="E12" s="148"/>
      <c r="F12" s="148"/>
      <c r="G12" s="149"/>
    </row>
    <row r="13" spans="1:7" x14ac:dyDescent="0.2">
      <c r="A13" s="144" t="s">
        <v>64</v>
      </c>
      <c r="B13" s="134">
        <v>39.5</v>
      </c>
      <c r="C13" s="148" t="s">
        <v>27</v>
      </c>
      <c r="D13" s="202" t="s">
        <v>120</v>
      </c>
      <c r="E13" s="148"/>
      <c r="F13" s="148"/>
      <c r="G13" s="149"/>
    </row>
    <row r="14" spans="1:7" x14ac:dyDescent="0.2">
      <c r="A14" s="215" t="s">
        <v>127</v>
      </c>
      <c r="B14" s="216"/>
      <c r="C14" s="217" t="s">
        <v>128</v>
      </c>
      <c r="D14" s="150" t="s">
        <v>118</v>
      </c>
      <c r="E14" s="148"/>
      <c r="F14" s="148"/>
      <c r="G14" s="149"/>
    </row>
    <row r="15" spans="1:7" ht="13.5" thickBot="1" x14ac:dyDescent="0.25">
      <c r="A15" s="145" t="s">
        <v>14</v>
      </c>
      <c r="B15" s="135" t="s">
        <v>109</v>
      </c>
      <c r="C15" s="138"/>
      <c r="D15" s="151" t="s">
        <v>112</v>
      </c>
      <c r="E15" s="152"/>
      <c r="F15" s="153"/>
      <c r="G15" s="154"/>
    </row>
    <row r="17" spans="1:7" ht="18.75" thickBot="1" x14ac:dyDescent="0.3">
      <c r="A17" s="3" t="s">
        <v>72</v>
      </c>
      <c r="B17" s="4"/>
    </row>
    <row r="18" spans="1:7" x14ac:dyDescent="0.2">
      <c r="A18" s="143"/>
      <c r="B18" s="155" t="s">
        <v>66</v>
      </c>
      <c r="C18" s="132"/>
      <c r="D18" s="156" t="s">
        <v>68</v>
      </c>
      <c r="E18" s="45" t="str">
        <f>IF(AND(ISBLANK(C18),ISBLANK(C19)),"Bitte machen Sie einen Eintrag.","")</f>
        <v/>
      </c>
    </row>
    <row r="19" spans="1:7" ht="13.5" thickBot="1" x14ac:dyDescent="0.25">
      <c r="A19" s="145"/>
      <c r="B19" s="152" t="s">
        <v>67</v>
      </c>
      <c r="C19" s="135">
        <v>100</v>
      </c>
      <c r="D19" s="154" t="s">
        <v>69</v>
      </c>
      <c r="E19" s="45" t="str">
        <f>IF(OR(ISBLANK(C18),ISBLANK(C19)),"","NUR 1 Eintrag ist erlaubt !!!")</f>
        <v/>
      </c>
    </row>
    <row r="20" spans="1:7" ht="13.5" thickBot="1" x14ac:dyDescent="0.25">
      <c r="A20" t="s">
        <v>71</v>
      </c>
      <c r="B20" s="38"/>
    </row>
    <row r="21" spans="1:7" x14ac:dyDescent="0.2">
      <c r="A21" s="143" t="s">
        <v>108</v>
      </c>
      <c r="B21" s="157">
        <f>IF(OR(ISBLANK(C18),ISBLANK(C19)),(IF(ISBLANK(C18),B13*C19/100,C18)),"Fehler   ")</f>
        <v>39.5</v>
      </c>
      <c r="C21" s="146" t="s">
        <v>2</v>
      </c>
      <c r="D21" s="203" t="s">
        <v>121</v>
      </c>
      <c r="E21" s="41"/>
      <c r="F21" s="41"/>
      <c r="G21" s="42"/>
    </row>
    <row r="22" spans="1:7" x14ac:dyDescent="0.2">
      <c r="A22" s="144" t="s">
        <v>37</v>
      </c>
      <c r="B22" s="158">
        <f>B21/B13</f>
        <v>1</v>
      </c>
      <c r="C22" s="148" t="s">
        <v>38</v>
      </c>
      <c r="D22" s="204" t="s">
        <v>121</v>
      </c>
      <c r="E22" s="39"/>
      <c r="F22" s="39"/>
      <c r="G22" s="46"/>
    </row>
    <row r="23" spans="1:7" x14ac:dyDescent="0.2">
      <c r="A23" s="144" t="s">
        <v>19</v>
      </c>
      <c r="B23" s="148">
        <v>5</v>
      </c>
      <c r="C23" s="148" t="s">
        <v>1</v>
      </c>
      <c r="D23" s="148" t="s">
        <v>74</v>
      </c>
      <c r="E23" s="148"/>
      <c r="F23" s="148"/>
      <c r="G23" s="149"/>
    </row>
    <row r="24" spans="1:7" x14ac:dyDescent="0.2">
      <c r="A24" s="144" t="s">
        <v>56</v>
      </c>
      <c r="B24" s="159">
        <f>B21/B23/24</f>
        <v>0.32916666666666666</v>
      </c>
      <c r="C24" s="148" t="s">
        <v>70</v>
      </c>
      <c r="D24" s="202" t="s">
        <v>73</v>
      </c>
      <c r="E24" s="148"/>
      <c r="F24" s="148"/>
      <c r="G24" s="149"/>
    </row>
    <row r="25" spans="1:7" ht="13.5" thickBot="1" x14ac:dyDescent="0.25">
      <c r="A25" s="160" t="s">
        <v>65</v>
      </c>
      <c r="B25" s="161">
        <f>B24*24</f>
        <v>7.9</v>
      </c>
      <c r="C25" s="153" t="s">
        <v>2</v>
      </c>
      <c r="D25" s="153"/>
      <c r="E25" s="153"/>
      <c r="F25" s="153"/>
      <c r="G25" s="154"/>
    </row>
    <row r="27" spans="1:7" ht="18.75" thickBot="1" x14ac:dyDescent="0.3">
      <c r="A27" s="3" t="s">
        <v>39</v>
      </c>
    </row>
    <row r="28" spans="1:7" x14ac:dyDescent="0.2">
      <c r="A28" s="143" t="s">
        <v>50</v>
      </c>
      <c r="B28" s="139"/>
      <c r="C28" s="140" t="s">
        <v>51</v>
      </c>
      <c r="D28" s="40" t="s">
        <v>60</v>
      </c>
      <c r="E28" s="41"/>
      <c r="F28" s="41"/>
      <c r="G28" s="42"/>
    </row>
    <row r="29" spans="1:7" ht="27.95" customHeight="1" thickBot="1" x14ac:dyDescent="0.25">
      <c r="A29" s="244" t="s">
        <v>115</v>
      </c>
      <c r="B29" s="245"/>
      <c r="C29" s="245"/>
      <c r="D29" s="245"/>
      <c r="E29" s="245"/>
      <c r="F29" s="245"/>
      <c r="G29" s="246"/>
    </row>
    <row r="31" spans="1:7" ht="18" x14ac:dyDescent="0.25">
      <c r="A31" s="44" t="s">
        <v>20</v>
      </c>
      <c r="B31" s="43" t="s">
        <v>46</v>
      </c>
      <c r="C31" s="39"/>
      <c r="D31" s="39"/>
      <c r="E31" s="39"/>
      <c r="F31" s="39"/>
      <c r="G31" s="39"/>
    </row>
    <row r="32" spans="1:7" x14ac:dyDescent="0.2">
      <c r="A32" t="s">
        <v>42</v>
      </c>
    </row>
    <row r="33" spans="1:7" x14ac:dyDescent="0.2">
      <c r="A33" t="s">
        <v>106</v>
      </c>
    </row>
    <row r="34" spans="1:7" x14ac:dyDescent="0.2">
      <c r="A34" s="86" t="s">
        <v>113</v>
      </c>
    </row>
    <row r="35" spans="1:7" x14ac:dyDescent="0.2">
      <c r="A35" s="1" t="s">
        <v>54</v>
      </c>
    </row>
    <row r="36" spans="1:7" x14ac:dyDescent="0.2">
      <c r="A36" t="s">
        <v>96</v>
      </c>
    </row>
    <row r="37" spans="1:7" x14ac:dyDescent="0.2">
      <c r="A37" t="s">
        <v>97</v>
      </c>
    </row>
    <row r="38" spans="1:7" x14ac:dyDescent="0.2">
      <c r="B38" t="s">
        <v>82</v>
      </c>
    </row>
    <row r="39" spans="1:7" x14ac:dyDescent="0.2">
      <c r="A39" s="86" t="s">
        <v>116</v>
      </c>
    </row>
    <row r="40" spans="1:7" x14ac:dyDescent="0.2">
      <c r="A40" t="s">
        <v>81</v>
      </c>
    </row>
    <row r="41" spans="1:7" x14ac:dyDescent="0.2">
      <c r="A41" s="141" t="s">
        <v>43</v>
      </c>
      <c r="B41" s="141"/>
      <c r="C41" s="141"/>
      <c r="D41" s="141"/>
      <c r="E41" s="141"/>
      <c r="F41" s="141"/>
      <c r="G41" s="131"/>
    </row>
    <row r="43" spans="1:7" x14ac:dyDescent="0.2">
      <c r="A43" s="130" t="s">
        <v>105</v>
      </c>
      <c r="B43" s="131" t="s">
        <v>47</v>
      </c>
      <c r="C43" s="131"/>
      <c r="D43" s="131"/>
      <c r="E43" s="131"/>
      <c r="F43" s="131"/>
      <c r="G43" s="131"/>
    </row>
    <row r="44" spans="1:7" x14ac:dyDescent="0.2">
      <c r="A44" s="84" t="s">
        <v>117</v>
      </c>
      <c r="B44" s="7" t="s">
        <v>80</v>
      </c>
      <c r="C44" s="7"/>
      <c r="D44" s="7"/>
      <c r="E44" s="7"/>
      <c r="F44" s="7"/>
      <c r="G44" s="7"/>
    </row>
    <row r="45" spans="1:7" x14ac:dyDescent="0.2">
      <c r="A45" s="85" t="s">
        <v>114</v>
      </c>
      <c r="B45" s="9" t="s">
        <v>52</v>
      </c>
      <c r="C45" s="9"/>
      <c r="D45" s="9"/>
      <c r="E45" s="9"/>
      <c r="F45" s="9"/>
      <c r="G45" s="9"/>
    </row>
    <row r="47" spans="1:7" x14ac:dyDescent="0.2">
      <c r="A47" s="55" t="s">
        <v>5</v>
      </c>
      <c r="B47" s="7" t="s">
        <v>22</v>
      </c>
      <c r="C47" s="7"/>
      <c r="D47" s="7"/>
      <c r="E47" s="7"/>
      <c r="F47" s="7"/>
      <c r="G47" s="7"/>
    </row>
    <row r="48" spans="1:7" x14ac:dyDescent="0.2">
      <c r="A48" s="56" t="s">
        <v>21</v>
      </c>
      <c r="B48" s="7" t="s">
        <v>23</v>
      </c>
      <c r="C48" s="7"/>
      <c r="D48" s="7"/>
      <c r="E48" s="7"/>
      <c r="F48" s="7"/>
      <c r="G48" s="7"/>
    </row>
    <row r="49" spans="1:7" x14ac:dyDescent="0.2">
      <c r="A49" s="142" t="s">
        <v>24</v>
      </c>
      <c r="B49" s="131" t="s">
        <v>25</v>
      </c>
      <c r="C49" s="131"/>
      <c r="D49" s="131"/>
      <c r="E49" s="131"/>
      <c r="F49" s="131"/>
      <c r="G49" s="131"/>
    </row>
    <row r="50" spans="1:7" x14ac:dyDescent="0.2">
      <c r="A50" s="142" t="s">
        <v>7</v>
      </c>
      <c r="B50" s="131" t="s">
        <v>26</v>
      </c>
      <c r="C50" s="131"/>
      <c r="D50" s="131"/>
      <c r="E50" s="131"/>
      <c r="F50" s="131"/>
      <c r="G50" s="131"/>
    </row>
    <row r="52" spans="1:7" ht="18" x14ac:dyDescent="0.25">
      <c r="A52" s="8" t="s">
        <v>28</v>
      </c>
    </row>
    <row r="53" spans="1:7" x14ac:dyDescent="0.2">
      <c r="A53" s="4" t="s">
        <v>29</v>
      </c>
      <c r="B53" s="4" t="s">
        <v>1</v>
      </c>
      <c r="C53" s="37" t="s">
        <v>58</v>
      </c>
    </row>
    <row r="54" spans="1:7" x14ac:dyDescent="0.2">
      <c r="A54" s="4" t="s">
        <v>30</v>
      </c>
      <c r="B54" s="4" t="s">
        <v>2</v>
      </c>
      <c r="C54" s="37" t="s">
        <v>57</v>
      </c>
    </row>
    <row r="55" spans="1:7" x14ac:dyDescent="0.2">
      <c r="A55" s="4" t="s">
        <v>31</v>
      </c>
      <c r="B55" s="4" t="s">
        <v>32</v>
      </c>
      <c r="C55" s="37" t="s">
        <v>59</v>
      </c>
    </row>
    <row r="56" spans="1:7" x14ac:dyDescent="0.2">
      <c r="A56" s="4" t="s">
        <v>40</v>
      </c>
      <c r="B56" s="4" t="s">
        <v>3</v>
      </c>
      <c r="C56" t="s">
        <v>41</v>
      </c>
    </row>
    <row r="57" spans="1:7" x14ac:dyDescent="0.2">
      <c r="A57" s="4"/>
      <c r="B57" s="4"/>
    </row>
  </sheetData>
  <sheetProtection password="C939" sheet="1" objects="1" scenarios="1"/>
  <mergeCells count="2">
    <mergeCell ref="A29:G29"/>
    <mergeCell ref="A6:G6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5" orientation="portrait" r:id="rId1"/>
  <headerFooter alignWithMargins="0">
    <oddFooter>&amp;C&amp;F | &amp;A |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B5" sqref="B5"/>
    </sheetView>
  </sheetViews>
  <sheetFormatPr baseColWidth="10" defaultColWidth="11.42578125" defaultRowHeight="12.75" x14ac:dyDescent="0.2"/>
  <cols>
    <col min="1" max="1" width="12.7109375" customWidth="1"/>
    <col min="2" max="11" width="5.7109375" customWidth="1"/>
    <col min="12" max="12" width="6.85546875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Aug!O38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74">
        <f>Aug!A34+1</f>
        <v>45536</v>
      </c>
      <c r="B4" s="175"/>
      <c r="C4" s="176"/>
      <c r="D4" s="177"/>
      <c r="E4" s="178"/>
      <c r="F4" s="177"/>
      <c r="G4" s="178"/>
      <c r="H4" s="177"/>
      <c r="I4" s="178"/>
      <c r="J4" s="177"/>
      <c r="K4" s="178"/>
      <c r="L4" s="179"/>
      <c r="M4" s="180"/>
      <c r="N4" s="187"/>
      <c r="O4" s="182">
        <f t="shared" ref="O4" si="0">IF(OR(M4="k",M4="n",M4="u"),$E$37,IF(M4="h",C4-B4+E4-D4+G4-F4+I4-H4+K4-J4-L4+$E$37/2,C4-B4+E4-D4+G4-F4+I4-H4+K4-J4-L4))</f>
        <v>0</v>
      </c>
      <c r="P4" s="183">
        <f>IF(AND(Q4&gt;1,Q4&lt;7),(O4-$E$37)*24,O4*24)+P2</f>
        <v>0</v>
      </c>
      <c r="Q4" s="188">
        <f t="shared" ref="Q4" si="1">WEEKDAY(A4)</f>
        <v>1</v>
      </c>
    </row>
    <row r="5" spans="1:17" x14ac:dyDescent="0.2">
      <c r="A5" s="104">
        <f t="shared" ref="A5:A33" si="2">A4+1</f>
        <v>45537</v>
      </c>
      <c r="B5" s="113"/>
      <c r="C5" s="114"/>
      <c r="D5" s="115"/>
      <c r="E5" s="116"/>
      <c r="F5" s="115"/>
      <c r="G5" s="116"/>
      <c r="H5" s="115"/>
      <c r="I5" s="116"/>
      <c r="J5" s="115"/>
      <c r="K5" s="116"/>
      <c r="L5" s="117"/>
      <c r="M5" s="118" t="s">
        <v>122</v>
      </c>
      <c r="N5" s="119"/>
      <c r="O5" s="106">
        <f t="shared" ref="O5:O30" si="3">IF(OR(M5="k",M5="n",M5="u"),$E$37,IF(M5="h",C5-B5+E5-D5+G5-F5+I5-H5+K5-J5-L5+$E$37/2,C5-B5+E5-D5+G5-F5+I5-H5+K5-J5-L5))</f>
        <v>0.32916666666666666</v>
      </c>
      <c r="P5" s="107">
        <f t="shared" ref="P5:P30" si="4">IF(AND(Q5&gt;1,Q5&lt;7),(O5-$E$37)*24,O5*24)+P4</f>
        <v>0</v>
      </c>
      <c r="Q5" s="108">
        <f t="shared" ref="Q5:Q30" si="5">WEEKDAY(A5)</f>
        <v>2</v>
      </c>
    </row>
    <row r="6" spans="1:17" x14ac:dyDescent="0.2">
      <c r="A6" s="104">
        <f t="shared" si="2"/>
        <v>45538</v>
      </c>
      <c r="B6" s="113"/>
      <c r="C6" s="114"/>
      <c r="D6" s="115"/>
      <c r="E6" s="116"/>
      <c r="F6" s="115"/>
      <c r="G6" s="116"/>
      <c r="H6" s="115"/>
      <c r="I6" s="116"/>
      <c r="J6" s="115"/>
      <c r="K6" s="116"/>
      <c r="L6" s="117"/>
      <c r="M6" s="118" t="s">
        <v>122</v>
      </c>
      <c r="N6" s="119"/>
      <c r="O6" s="106">
        <f t="shared" si="3"/>
        <v>0.32916666666666666</v>
      </c>
      <c r="P6" s="107">
        <f t="shared" si="4"/>
        <v>0</v>
      </c>
      <c r="Q6" s="108">
        <f t="shared" si="5"/>
        <v>3</v>
      </c>
    </row>
    <row r="7" spans="1:17" x14ac:dyDescent="0.2">
      <c r="A7" s="104">
        <f t="shared" si="2"/>
        <v>45539</v>
      </c>
      <c r="B7" s="113"/>
      <c r="C7" s="114"/>
      <c r="D7" s="115"/>
      <c r="E7" s="116"/>
      <c r="F7" s="115"/>
      <c r="G7" s="116"/>
      <c r="H7" s="115"/>
      <c r="I7" s="116"/>
      <c r="J7" s="115"/>
      <c r="K7" s="116"/>
      <c r="L7" s="117"/>
      <c r="M7" s="118" t="s">
        <v>122</v>
      </c>
      <c r="N7" s="119"/>
      <c r="O7" s="106">
        <f t="shared" si="3"/>
        <v>0.32916666666666666</v>
      </c>
      <c r="P7" s="107">
        <f t="shared" si="4"/>
        <v>0</v>
      </c>
      <c r="Q7" s="108">
        <f t="shared" si="5"/>
        <v>4</v>
      </c>
    </row>
    <row r="8" spans="1:17" x14ac:dyDescent="0.2">
      <c r="A8" s="104">
        <f t="shared" si="2"/>
        <v>45540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3"/>
        <v>0.32916666666666666</v>
      </c>
      <c r="P8" s="107">
        <f t="shared" si="4"/>
        <v>0</v>
      </c>
      <c r="Q8" s="108">
        <f t="shared" si="5"/>
        <v>5</v>
      </c>
    </row>
    <row r="9" spans="1:17" x14ac:dyDescent="0.2">
      <c r="A9" s="104">
        <f t="shared" si="2"/>
        <v>45541</v>
      </c>
      <c r="B9" s="113"/>
      <c r="C9" s="114"/>
      <c r="D9" s="115"/>
      <c r="E9" s="116"/>
      <c r="F9" s="115"/>
      <c r="G9" s="116"/>
      <c r="H9" s="115"/>
      <c r="I9" s="116"/>
      <c r="J9" s="115"/>
      <c r="K9" s="116"/>
      <c r="L9" s="117"/>
      <c r="M9" s="118" t="s">
        <v>122</v>
      </c>
      <c r="N9" s="119"/>
      <c r="O9" s="106">
        <f t="shared" si="3"/>
        <v>0.32916666666666666</v>
      </c>
      <c r="P9" s="107">
        <f t="shared" si="4"/>
        <v>0</v>
      </c>
      <c r="Q9" s="108">
        <f t="shared" si="5"/>
        <v>6</v>
      </c>
    </row>
    <row r="10" spans="1:17" x14ac:dyDescent="0.2">
      <c r="A10" s="174">
        <f t="shared" si="2"/>
        <v>45542</v>
      </c>
      <c r="B10" s="175"/>
      <c r="C10" s="176"/>
      <c r="D10" s="177"/>
      <c r="E10" s="178"/>
      <c r="F10" s="177"/>
      <c r="G10" s="178"/>
      <c r="H10" s="177"/>
      <c r="I10" s="178"/>
      <c r="J10" s="177"/>
      <c r="K10" s="178"/>
      <c r="L10" s="179"/>
      <c r="M10" s="180"/>
      <c r="N10" s="187"/>
      <c r="O10" s="182">
        <f t="shared" si="3"/>
        <v>0</v>
      </c>
      <c r="P10" s="183">
        <f t="shared" si="4"/>
        <v>0</v>
      </c>
      <c r="Q10" s="188">
        <f t="shared" si="5"/>
        <v>7</v>
      </c>
    </row>
    <row r="11" spans="1:17" x14ac:dyDescent="0.2">
      <c r="A11" s="174">
        <f t="shared" si="2"/>
        <v>45543</v>
      </c>
      <c r="B11" s="175"/>
      <c r="C11" s="176"/>
      <c r="D11" s="177"/>
      <c r="E11" s="178"/>
      <c r="F11" s="177"/>
      <c r="G11" s="178"/>
      <c r="H11" s="177"/>
      <c r="I11" s="178"/>
      <c r="J11" s="177"/>
      <c r="K11" s="178"/>
      <c r="L11" s="179"/>
      <c r="M11" s="180"/>
      <c r="N11" s="187"/>
      <c r="O11" s="182">
        <f t="shared" si="3"/>
        <v>0</v>
      </c>
      <c r="P11" s="183">
        <f t="shared" si="4"/>
        <v>0</v>
      </c>
      <c r="Q11" s="188">
        <f t="shared" si="5"/>
        <v>1</v>
      </c>
    </row>
    <row r="12" spans="1:17" x14ac:dyDescent="0.2">
      <c r="A12" s="104">
        <f t="shared" si="2"/>
        <v>45544</v>
      </c>
      <c r="B12" s="113"/>
      <c r="C12" s="114"/>
      <c r="D12" s="115"/>
      <c r="E12" s="116"/>
      <c r="F12" s="115"/>
      <c r="G12" s="116"/>
      <c r="H12" s="115"/>
      <c r="I12" s="116"/>
      <c r="J12" s="115"/>
      <c r="K12" s="116"/>
      <c r="L12" s="117"/>
      <c r="M12" s="118" t="s">
        <v>122</v>
      </c>
      <c r="N12" s="119"/>
      <c r="O12" s="106">
        <f t="shared" si="3"/>
        <v>0.32916666666666666</v>
      </c>
      <c r="P12" s="107">
        <f t="shared" si="4"/>
        <v>0</v>
      </c>
      <c r="Q12" s="108">
        <f t="shared" si="5"/>
        <v>2</v>
      </c>
    </row>
    <row r="13" spans="1:17" x14ac:dyDescent="0.2">
      <c r="A13" s="104">
        <f t="shared" si="2"/>
        <v>45545</v>
      </c>
      <c r="B13" s="113"/>
      <c r="C13" s="114"/>
      <c r="D13" s="115"/>
      <c r="E13" s="116"/>
      <c r="F13" s="115"/>
      <c r="G13" s="116"/>
      <c r="H13" s="115"/>
      <c r="I13" s="116"/>
      <c r="J13" s="115"/>
      <c r="K13" s="116"/>
      <c r="L13" s="117"/>
      <c r="M13" s="118" t="s">
        <v>122</v>
      </c>
      <c r="N13" s="119"/>
      <c r="O13" s="106">
        <f t="shared" si="3"/>
        <v>0.32916666666666666</v>
      </c>
      <c r="P13" s="107">
        <f t="shared" si="4"/>
        <v>0</v>
      </c>
      <c r="Q13" s="108">
        <f t="shared" si="5"/>
        <v>3</v>
      </c>
    </row>
    <row r="14" spans="1:17" x14ac:dyDescent="0.2">
      <c r="A14" s="104">
        <f t="shared" si="2"/>
        <v>45546</v>
      </c>
      <c r="B14" s="113"/>
      <c r="C14" s="114"/>
      <c r="D14" s="115"/>
      <c r="E14" s="116"/>
      <c r="F14" s="115"/>
      <c r="G14" s="116"/>
      <c r="H14" s="115"/>
      <c r="I14" s="116"/>
      <c r="J14" s="115"/>
      <c r="K14" s="116"/>
      <c r="L14" s="117"/>
      <c r="M14" s="118" t="s">
        <v>122</v>
      </c>
      <c r="N14" s="119"/>
      <c r="O14" s="106">
        <f t="shared" si="3"/>
        <v>0.32916666666666666</v>
      </c>
      <c r="P14" s="107">
        <f t="shared" si="4"/>
        <v>0</v>
      </c>
      <c r="Q14" s="108">
        <f t="shared" si="5"/>
        <v>4</v>
      </c>
    </row>
    <row r="15" spans="1:17" x14ac:dyDescent="0.2">
      <c r="A15" s="104">
        <f t="shared" si="2"/>
        <v>45547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19"/>
      <c r="O15" s="106">
        <f t="shared" si="3"/>
        <v>0.32916666666666666</v>
      </c>
      <c r="P15" s="107">
        <f t="shared" si="4"/>
        <v>0</v>
      </c>
      <c r="Q15" s="108">
        <f t="shared" si="5"/>
        <v>5</v>
      </c>
    </row>
    <row r="16" spans="1:17" x14ac:dyDescent="0.2">
      <c r="A16" s="104">
        <f t="shared" si="2"/>
        <v>45548</v>
      </c>
      <c r="B16" s="113"/>
      <c r="C16" s="114"/>
      <c r="D16" s="115"/>
      <c r="E16" s="116"/>
      <c r="F16" s="115"/>
      <c r="G16" s="116"/>
      <c r="H16" s="115"/>
      <c r="I16" s="116"/>
      <c r="J16" s="115"/>
      <c r="K16" s="116"/>
      <c r="L16" s="117"/>
      <c r="M16" s="118" t="s">
        <v>122</v>
      </c>
      <c r="N16" s="119"/>
      <c r="O16" s="106">
        <f t="shared" si="3"/>
        <v>0.32916666666666666</v>
      </c>
      <c r="P16" s="107">
        <f t="shared" si="4"/>
        <v>0</v>
      </c>
      <c r="Q16" s="108">
        <f t="shared" si="5"/>
        <v>6</v>
      </c>
    </row>
    <row r="17" spans="1:17" x14ac:dyDescent="0.2">
      <c r="A17" s="174">
        <f t="shared" si="2"/>
        <v>45549</v>
      </c>
      <c r="B17" s="175"/>
      <c r="C17" s="176"/>
      <c r="D17" s="177"/>
      <c r="E17" s="178"/>
      <c r="F17" s="177"/>
      <c r="G17" s="178"/>
      <c r="H17" s="177"/>
      <c r="I17" s="178"/>
      <c r="J17" s="177"/>
      <c r="K17" s="178"/>
      <c r="L17" s="179"/>
      <c r="M17" s="180"/>
      <c r="N17" s="187"/>
      <c r="O17" s="182">
        <f t="shared" si="3"/>
        <v>0</v>
      </c>
      <c r="P17" s="183">
        <f t="shared" si="4"/>
        <v>0</v>
      </c>
      <c r="Q17" s="188">
        <f t="shared" si="5"/>
        <v>7</v>
      </c>
    </row>
    <row r="18" spans="1:17" x14ac:dyDescent="0.2">
      <c r="A18" s="174">
        <f t="shared" si="2"/>
        <v>45550</v>
      </c>
      <c r="B18" s="175"/>
      <c r="C18" s="176"/>
      <c r="D18" s="177"/>
      <c r="E18" s="178"/>
      <c r="F18" s="177"/>
      <c r="G18" s="178"/>
      <c r="H18" s="177"/>
      <c r="I18" s="178"/>
      <c r="J18" s="177"/>
      <c r="K18" s="178"/>
      <c r="L18" s="179"/>
      <c r="M18" s="180"/>
      <c r="N18" s="187"/>
      <c r="O18" s="182">
        <f t="shared" si="3"/>
        <v>0</v>
      </c>
      <c r="P18" s="183">
        <f t="shared" si="4"/>
        <v>0</v>
      </c>
      <c r="Q18" s="188">
        <f t="shared" si="5"/>
        <v>1</v>
      </c>
    </row>
    <row r="19" spans="1:17" x14ac:dyDescent="0.2">
      <c r="A19" s="104">
        <f t="shared" si="2"/>
        <v>45551</v>
      </c>
      <c r="B19" s="113"/>
      <c r="C19" s="114"/>
      <c r="D19" s="115"/>
      <c r="E19" s="116"/>
      <c r="F19" s="115"/>
      <c r="G19" s="116"/>
      <c r="H19" s="115"/>
      <c r="I19" s="116"/>
      <c r="J19" s="115"/>
      <c r="K19" s="116"/>
      <c r="L19" s="117"/>
      <c r="M19" s="118" t="s">
        <v>122</v>
      </c>
      <c r="N19" s="119"/>
      <c r="O19" s="106">
        <f t="shared" si="3"/>
        <v>0.32916666666666666</v>
      </c>
      <c r="P19" s="107">
        <f t="shared" si="4"/>
        <v>0</v>
      </c>
      <c r="Q19" s="108">
        <f t="shared" si="5"/>
        <v>2</v>
      </c>
    </row>
    <row r="20" spans="1:17" x14ac:dyDescent="0.2">
      <c r="A20" s="104">
        <f t="shared" si="2"/>
        <v>45552</v>
      </c>
      <c r="B20" s="113"/>
      <c r="C20" s="114"/>
      <c r="D20" s="115"/>
      <c r="E20" s="116"/>
      <c r="F20" s="115"/>
      <c r="G20" s="116"/>
      <c r="H20" s="115"/>
      <c r="I20" s="116"/>
      <c r="J20" s="115"/>
      <c r="K20" s="116"/>
      <c r="L20" s="117"/>
      <c r="M20" s="118" t="s">
        <v>122</v>
      </c>
      <c r="N20" s="119"/>
      <c r="O20" s="106">
        <f t="shared" si="3"/>
        <v>0.32916666666666666</v>
      </c>
      <c r="P20" s="107">
        <f t="shared" si="4"/>
        <v>0</v>
      </c>
      <c r="Q20" s="108">
        <f t="shared" si="5"/>
        <v>3</v>
      </c>
    </row>
    <row r="21" spans="1:17" x14ac:dyDescent="0.2">
      <c r="A21" s="104">
        <f t="shared" si="2"/>
        <v>45553</v>
      </c>
      <c r="B21" s="113"/>
      <c r="C21" s="114"/>
      <c r="D21" s="115"/>
      <c r="E21" s="116"/>
      <c r="F21" s="115"/>
      <c r="G21" s="116"/>
      <c r="H21" s="115"/>
      <c r="I21" s="116"/>
      <c r="J21" s="115"/>
      <c r="K21" s="116"/>
      <c r="L21" s="117"/>
      <c r="M21" s="118" t="s">
        <v>122</v>
      </c>
      <c r="N21" s="119"/>
      <c r="O21" s="106">
        <f t="shared" si="3"/>
        <v>0.32916666666666666</v>
      </c>
      <c r="P21" s="107">
        <f t="shared" si="4"/>
        <v>0</v>
      </c>
      <c r="Q21" s="108">
        <f t="shared" si="5"/>
        <v>4</v>
      </c>
    </row>
    <row r="22" spans="1:17" x14ac:dyDescent="0.2">
      <c r="A22" s="104">
        <f t="shared" si="2"/>
        <v>45554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19"/>
      <c r="O22" s="106">
        <f t="shared" si="3"/>
        <v>0.32916666666666666</v>
      </c>
      <c r="P22" s="107">
        <f t="shared" si="4"/>
        <v>0</v>
      </c>
      <c r="Q22" s="108">
        <f t="shared" si="5"/>
        <v>5</v>
      </c>
    </row>
    <row r="23" spans="1:17" x14ac:dyDescent="0.2">
      <c r="A23" s="104">
        <f t="shared" si="2"/>
        <v>45555</v>
      </c>
      <c r="B23" s="113"/>
      <c r="C23" s="114"/>
      <c r="D23" s="115"/>
      <c r="E23" s="116"/>
      <c r="F23" s="115"/>
      <c r="G23" s="116"/>
      <c r="H23" s="115"/>
      <c r="I23" s="116"/>
      <c r="J23" s="115"/>
      <c r="K23" s="116"/>
      <c r="L23" s="117"/>
      <c r="M23" s="118" t="s">
        <v>122</v>
      </c>
      <c r="N23" s="119"/>
      <c r="O23" s="106">
        <f t="shared" si="3"/>
        <v>0.32916666666666666</v>
      </c>
      <c r="P23" s="107">
        <f t="shared" si="4"/>
        <v>0</v>
      </c>
      <c r="Q23" s="108">
        <f t="shared" si="5"/>
        <v>6</v>
      </c>
    </row>
    <row r="24" spans="1:17" x14ac:dyDescent="0.2">
      <c r="A24" s="174">
        <f t="shared" si="2"/>
        <v>45556</v>
      </c>
      <c r="B24" s="175"/>
      <c r="C24" s="176"/>
      <c r="D24" s="177"/>
      <c r="E24" s="178"/>
      <c r="F24" s="177"/>
      <c r="G24" s="178"/>
      <c r="H24" s="177"/>
      <c r="I24" s="178"/>
      <c r="J24" s="177"/>
      <c r="K24" s="178"/>
      <c r="L24" s="179"/>
      <c r="M24" s="180"/>
      <c r="N24" s="187"/>
      <c r="O24" s="182">
        <f t="shared" si="3"/>
        <v>0</v>
      </c>
      <c r="P24" s="183">
        <f t="shared" si="4"/>
        <v>0</v>
      </c>
      <c r="Q24" s="188">
        <f t="shared" si="5"/>
        <v>7</v>
      </c>
    </row>
    <row r="25" spans="1:17" x14ac:dyDescent="0.2">
      <c r="A25" s="174">
        <f t="shared" si="2"/>
        <v>45557</v>
      </c>
      <c r="B25" s="175"/>
      <c r="C25" s="176"/>
      <c r="D25" s="177"/>
      <c r="E25" s="178"/>
      <c r="F25" s="177"/>
      <c r="G25" s="178"/>
      <c r="H25" s="177"/>
      <c r="I25" s="178"/>
      <c r="J25" s="177"/>
      <c r="K25" s="178"/>
      <c r="L25" s="179"/>
      <c r="M25" s="180"/>
      <c r="N25" s="187"/>
      <c r="O25" s="182">
        <f t="shared" si="3"/>
        <v>0</v>
      </c>
      <c r="P25" s="183">
        <f t="shared" si="4"/>
        <v>0</v>
      </c>
      <c r="Q25" s="188">
        <f t="shared" si="5"/>
        <v>1</v>
      </c>
    </row>
    <row r="26" spans="1:17" x14ac:dyDescent="0.2">
      <c r="A26" s="104">
        <f t="shared" si="2"/>
        <v>45558</v>
      </c>
      <c r="B26" s="113"/>
      <c r="C26" s="114"/>
      <c r="D26" s="115"/>
      <c r="E26" s="116"/>
      <c r="F26" s="115"/>
      <c r="G26" s="116"/>
      <c r="H26" s="115"/>
      <c r="I26" s="116"/>
      <c r="J26" s="115"/>
      <c r="K26" s="116"/>
      <c r="L26" s="117"/>
      <c r="M26" s="118" t="s">
        <v>122</v>
      </c>
      <c r="N26" s="119"/>
      <c r="O26" s="106">
        <f t="shared" si="3"/>
        <v>0.32916666666666666</v>
      </c>
      <c r="P26" s="107">
        <f t="shared" si="4"/>
        <v>0</v>
      </c>
      <c r="Q26" s="108">
        <f t="shared" si="5"/>
        <v>2</v>
      </c>
    </row>
    <row r="27" spans="1:17" x14ac:dyDescent="0.2">
      <c r="A27" s="104">
        <f t="shared" si="2"/>
        <v>45559</v>
      </c>
      <c r="B27" s="113"/>
      <c r="C27" s="114"/>
      <c r="D27" s="115"/>
      <c r="E27" s="116"/>
      <c r="F27" s="115"/>
      <c r="G27" s="116"/>
      <c r="H27" s="115"/>
      <c r="I27" s="116"/>
      <c r="J27" s="115"/>
      <c r="K27" s="116"/>
      <c r="L27" s="117"/>
      <c r="M27" s="118" t="s">
        <v>122</v>
      </c>
      <c r="N27" s="119"/>
      <c r="O27" s="106">
        <f t="shared" si="3"/>
        <v>0.32916666666666666</v>
      </c>
      <c r="P27" s="107">
        <f t="shared" si="4"/>
        <v>0</v>
      </c>
      <c r="Q27" s="108">
        <f t="shared" si="5"/>
        <v>3</v>
      </c>
    </row>
    <row r="28" spans="1:17" x14ac:dyDescent="0.2">
      <c r="A28" s="104">
        <f t="shared" si="2"/>
        <v>45560</v>
      </c>
      <c r="B28" s="113"/>
      <c r="C28" s="114"/>
      <c r="D28" s="115"/>
      <c r="E28" s="116"/>
      <c r="F28" s="115"/>
      <c r="G28" s="116"/>
      <c r="H28" s="115"/>
      <c r="I28" s="116"/>
      <c r="J28" s="115"/>
      <c r="K28" s="116"/>
      <c r="L28" s="117"/>
      <c r="M28" s="118" t="s">
        <v>122</v>
      </c>
      <c r="N28" s="119"/>
      <c r="O28" s="106">
        <f t="shared" si="3"/>
        <v>0.32916666666666666</v>
      </c>
      <c r="P28" s="107">
        <f t="shared" si="4"/>
        <v>0</v>
      </c>
      <c r="Q28" s="108">
        <f t="shared" si="5"/>
        <v>4</v>
      </c>
    </row>
    <row r="29" spans="1:17" x14ac:dyDescent="0.2">
      <c r="A29" s="104">
        <f t="shared" si="2"/>
        <v>45561</v>
      </c>
      <c r="B29" s="113"/>
      <c r="C29" s="114"/>
      <c r="D29" s="115"/>
      <c r="E29" s="116"/>
      <c r="F29" s="115"/>
      <c r="G29" s="116"/>
      <c r="H29" s="115"/>
      <c r="I29" s="116"/>
      <c r="J29" s="115"/>
      <c r="K29" s="116"/>
      <c r="L29" s="117"/>
      <c r="M29" s="118" t="s">
        <v>122</v>
      </c>
      <c r="N29" s="119"/>
      <c r="O29" s="106">
        <f t="shared" si="3"/>
        <v>0.32916666666666666</v>
      </c>
      <c r="P29" s="107">
        <f t="shared" si="4"/>
        <v>0</v>
      </c>
      <c r="Q29" s="108">
        <f t="shared" si="5"/>
        <v>5</v>
      </c>
    </row>
    <row r="30" spans="1:17" x14ac:dyDescent="0.2">
      <c r="A30" s="104">
        <f t="shared" si="2"/>
        <v>45562</v>
      </c>
      <c r="B30" s="113"/>
      <c r="C30" s="114"/>
      <c r="D30" s="115"/>
      <c r="E30" s="116"/>
      <c r="F30" s="115"/>
      <c r="G30" s="116"/>
      <c r="H30" s="115"/>
      <c r="I30" s="116"/>
      <c r="J30" s="115"/>
      <c r="K30" s="116"/>
      <c r="L30" s="117"/>
      <c r="M30" s="118" t="s">
        <v>122</v>
      </c>
      <c r="N30" s="119"/>
      <c r="O30" s="106">
        <f t="shared" si="3"/>
        <v>0.32916666666666666</v>
      </c>
      <c r="P30" s="107">
        <f t="shared" si="4"/>
        <v>0</v>
      </c>
      <c r="Q30" s="108">
        <f t="shared" si="5"/>
        <v>6</v>
      </c>
    </row>
    <row r="31" spans="1:17" x14ac:dyDescent="0.2">
      <c r="A31" s="174">
        <f t="shared" si="2"/>
        <v>45563</v>
      </c>
      <c r="B31" s="175"/>
      <c r="C31" s="176"/>
      <c r="D31" s="177"/>
      <c r="E31" s="178"/>
      <c r="F31" s="177"/>
      <c r="G31" s="178"/>
      <c r="H31" s="177"/>
      <c r="I31" s="178"/>
      <c r="J31" s="177"/>
      <c r="K31" s="178"/>
      <c r="L31" s="179"/>
      <c r="M31" s="180"/>
      <c r="N31" s="187"/>
      <c r="O31" s="182">
        <f t="shared" ref="O31:O33" si="6">IF(OR(M31="k",M31="n",M31="u"),$E$37,IF(M31="h",C31-B31+E31-D31+G31-F31+I31-H31+K31-J31-L31+$E$37/2,C31-B31+E31-D31+G31-F31+I31-H31+K31-J31-L31))</f>
        <v>0</v>
      </c>
      <c r="P31" s="183">
        <f t="shared" ref="P31:P33" si="7">IF(AND(Q31&gt;1,Q31&lt;7),(O31-$E$37)*24,O31*24)+P30</f>
        <v>0</v>
      </c>
      <c r="Q31" s="188">
        <f t="shared" ref="Q31:Q33" si="8">WEEKDAY(A31)</f>
        <v>7</v>
      </c>
    </row>
    <row r="32" spans="1:17" x14ac:dyDescent="0.2">
      <c r="A32" s="174">
        <f t="shared" si="2"/>
        <v>45564</v>
      </c>
      <c r="B32" s="175"/>
      <c r="C32" s="176"/>
      <c r="D32" s="177"/>
      <c r="E32" s="178"/>
      <c r="F32" s="177"/>
      <c r="G32" s="178"/>
      <c r="H32" s="177"/>
      <c r="I32" s="178"/>
      <c r="J32" s="177"/>
      <c r="K32" s="178"/>
      <c r="L32" s="179"/>
      <c r="M32" s="180"/>
      <c r="N32" s="187"/>
      <c r="O32" s="182">
        <f t="shared" si="6"/>
        <v>0</v>
      </c>
      <c r="P32" s="183">
        <f t="shared" si="7"/>
        <v>0</v>
      </c>
      <c r="Q32" s="188">
        <f t="shared" si="8"/>
        <v>1</v>
      </c>
    </row>
    <row r="33" spans="1:17" x14ac:dyDescent="0.2">
      <c r="A33" s="104">
        <f t="shared" si="2"/>
        <v>45565</v>
      </c>
      <c r="B33" s="113"/>
      <c r="C33" s="114"/>
      <c r="D33" s="115"/>
      <c r="E33" s="116"/>
      <c r="F33" s="115"/>
      <c r="G33" s="116"/>
      <c r="H33" s="115"/>
      <c r="I33" s="116"/>
      <c r="J33" s="115"/>
      <c r="K33" s="116"/>
      <c r="L33" s="117"/>
      <c r="M33" s="118" t="s">
        <v>122</v>
      </c>
      <c r="N33" s="119"/>
      <c r="O33" s="106">
        <f t="shared" si="6"/>
        <v>0.32916666666666666</v>
      </c>
      <c r="P33" s="107">
        <f t="shared" si="7"/>
        <v>0</v>
      </c>
      <c r="Q33" s="108">
        <f t="shared" si="8"/>
        <v>2</v>
      </c>
    </row>
    <row r="34" spans="1:17" ht="13.5" thickBot="1" x14ac:dyDescent="0.25">
      <c r="A34" s="191"/>
      <c r="B34" s="192"/>
      <c r="C34" s="193"/>
      <c r="D34" s="194"/>
      <c r="E34" s="195"/>
      <c r="F34" s="194"/>
      <c r="G34" s="195"/>
      <c r="H34" s="194"/>
      <c r="I34" s="195"/>
      <c r="J34" s="194"/>
      <c r="K34" s="195"/>
      <c r="L34" s="196"/>
      <c r="M34" s="197"/>
      <c r="N34" s="198"/>
      <c r="O34" s="199"/>
      <c r="P34" s="200"/>
      <c r="Q34" s="201"/>
    </row>
    <row r="35" spans="1:17" x14ac:dyDescent="0.2">
      <c r="A35" s="72"/>
      <c r="B35" s="73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4"/>
      <c r="N35" s="25" t="s">
        <v>55</v>
      </c>
      <c r="O35" s="171">
        <f>SUM(O4:O34)</f>
        <v>6.9124999999999996</v>
      </c>
      <c r="P35" s="51"/>
    </row>
    <row r="36" spans="1:17" x14ac:dyDescent="0.2">
      <c r="B36" s="64" t="s">
        <v>11</v>
      </c>
      <c r="C36" s="68"/>
      <c r="D36" s="68"/>
      <c r="E36" s="57">
        <v>21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6.9124999999999996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P33</f>
        <v>0</v>
      </c>
      <c r="P38" s="33"/>
      <c r="Q38" s="164" t="e">
        <f>SUM(#REF!)</f>
        <v>#REF!</v>
      </c>
    </row>
    <row r="39" spans="1:17" ht="13.5" thickBot="1" x14ac:dyDescent="0.25">
      <c r="B39" s="230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IF(Aug!G40="Ja","Ja",IF(MIN(P4:P34)&lt;=0,"JA","NEIN"))</f>
        <v>Ja</v>
      </c>
      <c r="H40" s="257" t="s">
        <v>129</v>
      </c>
      <c r="I40" s="258"/>
      <c r="J40" s="258"/>
      <c r="K40" s="258"/>
      <c r="L40" s="221">
        <f>Aug!L40-COUNTIF(M4:M34,"u")-(COUNTIF(M4:M34,"h")/2)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9/t7QRZ+klBHAGCaqb8t0z+O5SI2XQEnfsoFkktCoe8YnTe3tYbU8jnuZVi6Ud7MYGPTaO51GAikL4T++z4Mxw==" saltValue="AD/3I3quzOyBayUCiiU5Hg==" spinCount="100000" sheet="1" objects="1" scenarios="1"/>
  <mergeCells count="10">
    <mergeCell ref="H3:I3"/>
    <mergeCell ref="J3:K3"/>
    <mergeCell ref="N44:P44"/>
    <mergeCell ref="B1:K1"/>
    <mergeCell ref="E44:M44"/>
    <mergeCell ref="B3:C3"/>
    <mergeCell ref="D3:E3"/>
    <mergeCell ref="F3:G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baseColWidth="10" defaultColWidth="11.42578125" defaultRowHeight="12.75" x14ac:dyDescent="0.2"/>
  <cols>
    <col min="1" max="1" width="11.7109375" bestFit="1" customWidth="1"/>
    <col min="2" max="11" width="5.7109375" customWidth="1"/>
    <col min="12" max="12" width="6.42578125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Sep!O38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04">
        <f>Sep!A33+1</f>
        <v>45566</v>
      </c>
      <c r="B4" s="113"/>
      <c r="C4" s="114"/>
      <c r="D4" s="115"/>
      <c r="E4" s="116"/>
      <c r="F4" s="115"/>
      <c r="G4" s="116"/>
      <c r="H4" s="115"/>
      <c r="I4" s="116"/>
      <c r="J4" s="115"/>
      <c r="K4" s="116"/>
      <c r="L4" s="117"/>
      <c r="M4" s="118" t="s">
        <v>122</v>
      </c>
      <c r="N4" s="119"/>
      <c r="O4" s="106">
        <f t="shared" ref="O4:O34" si="0">IF(OR(M4="k",M4="n",M4="u"),$E$37,IF(M4="h",C4-B4+E4-D4+G4-F4+I4-H4+K4-J4-L4+$E$37/2,C4-B4+E4-D4+G4-F4+I4-H4+K4-J4-L4))</f>
        <v>0.32916666666666666</v>
      </c>
      <c r="P4" s="109">
        <f>IF(AND(Q4&gt;1,Q4&lt;7),(O4-$E$37)*24,O4*24)+P2</f>
        <v>0</v>
      </c>
      <c r="Q4" s="108">
        <f t="shared" ref="Q4:Q7" si="1">WEEKDAY(A4)</f>
        <v>3</v>
      </c>
    </row>
    <row r="5" spans="1:17" x14ac:dyDescent="0.2">
      <c r="A5" s="104">
        <f t="shared" ref="A5:A34" si="2">A4+1</f>
        <v>45567</v>
      </c>
      <c r="B5" s="113"/>
      <c r="C5" s="114"/>
      <c r="D5" s="115"/>
      <c r="E5" s="116"/>
      <c r="F5" s="115"/>
      <c r="G5" s="116"/>
      <c r="H5" s="115"/>
      <c r="I5" s="116"/>
      <c r="J5" s="115"/>
      <c r="K5" s="116"/>
      <c r="L5" s="117"/>
      <c r="M5" s="118" t="s">
        <v>122</v>
      </c>
      <c r="N5" s="119"/>
      <c r="O5" s="106">
        <f t="shared" si="0"/>
        <v>0.32916666666666666</v>
      </c>
      <c r="P5" s="109">
        <f t="shared" ref="P5:P34" si="3">IF(AND(Q5&gt;1,Q5&lt;7),(O5-$E$37)*24,O5*24)+P4</f>
        <v>0</v>
      </c>
      <c r="Q5" s="108">
        <f t="shared" si="1"/>
        <v>4</v>
      </c>
    </row>
    <row r="6" spans="1:17" x14ac:dyDescent="0.2">
      <c r="A6" s="174">
        <f t="shared" si="2"/>
        <v>45568</v>
      </c>
      <c r="B6" s="175"/>
      <c r="C6" s="176"/>
      <c r="D6" s="177"/>
      <c r="E6" s="178"/>
      <c r="F6" s="177"/>
      <c r="G6" s="178"/>
      <c r="H6" s="177"/>
      <c r="I6" s="178"/>
      <c r="J6" s="177"/>
      <c r="K6" s="178"/>
      <c r="L6" s="179"/>
      <c r="M6" s="180"/>
      <c r="N6" s="181" t="s">
        <v>89</v>
      </c>
      <c r="O6" s="182">
        <f t="shared" si="0"/>
        <v>0</v>
      </c>
      <c r="P6" s="183">
        <f t="shared" si="3"/>
        <v>0</v>
      </c>
      <c r="Q6" s="184">
        <v>0</v>
      </c>
    </row>
    <row r="7" spans="1:17" x14ac:dyDescent="0.2">
      <c r="A7" s="104">
        <f t="shared" si="2"/>
        <v>45569</v>
      </c>
      <c r="B7" s="113"/>
      <c r="C7" s="114"/>
      <c r="D7" s="115"/>
      <c r="E7" s="116"/>
      <c r="F7" s="115"/>
      <c r="G7" s="116"/>
      <c r="H7" s="115"/>
      <c r="I7" s="116"/>
      <c r="J7" s="115"/>
      <c r="K7" s="116"/>
      <c r="L7" s="117"/>
      <c r="M7" s="118" t="s">
        <v>122</v>
      </c>
      <c r="N7" s="119"/>
      <c r="O7" s="106">
        <f t="shared" si="0"/>
        <v>0.32916666666666666</v>
      </c>
      <c r="P7" s="107">
        <f t="shared" si="3"/>
        <v>0</v>
      </c>
      <c r="Q7" s="108">
        <f t="shared" si="1"/>
        <v>6</v>
      </c>
    </row>
    <row r="8" spans="1:17" x14ac:dyDescent="0.2">
      <c r="A8" s="174">
        <f t="shared" si="2"/>
        <v>45570</v>
      </c>
      <c r="B8" s="175"/>
      <c r="C8" s="176"/>
      <c r="D8" s="234"/>
      <c r="E8" s="178"/>
      <c r="F8" s="177"/>
      <c r="G8" s="178"/>
      <c r="H8" s="177"/>
      <c r="I8" s="178"/>
      <c r="J8" s="177"/>
      <c r="K8" s="178"/>
      <c r="L8" s="179"/>
      <c r="M8" s="180"/>
      <c r="N8" s="187"/>
      <c r="O8" s="182">
        <f t="shared" ref="O8:O30" si="4">IF(OR(M8="k",M8="n",M8="u"),$E$37,IF(M8="h",C8-B8+E8-D8+G8-F8+I8-H8+K8-J8-L8+$E$37/2,C8-B8+E8-D8+G8-F8+I8-H8+K8-J8-L8))</f>
        <v>0</v>
      </c>
      <c r="P8" s="183">
        <f t="shared" ref="P8:P30" si="5">IF(AND(Q8&gt;1,Q8&lt;7),(O8-$E$37)*24,O8*24)+P7</f>
        <v>0</v>
      </c>
      <c r="Q8" s="188">
        <f t="shared" ref="Q8:Q30" si="6">WEEKDAY(A8)</f>
        <v>7</v>
      </c>
    </row>
    <row r="9" spans="1:17" x14ac:dyDescent="0.2">
      <c r="A9" s="174">
        <f t="shared" si="2"/>
        <v>45571</v>
      </c>
      <c r="B9" s="175"/>
      <c r="C9" s="176"/>
      <c r="D9" s="177"/>
      <c r="E9" s="178"/>
      <c r="F9" s="177"/>
      <c r="G9" s="178"/>
      <c r="H9" s="177"/>
      <c r="I9" s="178"/>
      <c r="J9" s="177"/>
      <c r="K9" s="178"/>
      <c r="L9" s="179"/>
      <c r="M9" s="180"/>
      <c r="N9" s="187"/>
      <c r="O9" s="182">
        <f t="shared" si="4"/>
        <v>0</v>
      </c>
      <c r="P9" s="183">
        <f t="shared" si="5"/>
        <v>0</v>
      </c>
      <c r="Q9" s="188">
        <f t="shared" si="6"/>
        <v>1</v>
      </c>
    </row>
    <row r="10" spans="1:17" x14ac:dyDescent="0.2">
      <c r="A10" s="104">
        <f t="shared" si="2"/>
        <v>45572</v>
      </c>
      <c r="B10" s="113"/>
      <c r="C10" s="114"/>
      <c r="D10" s="115"/>
      <c r="E10" s="116"/>
      <c r="F10" s="115"/>
      <c r="G10" s="116"/>
      <c r="H10" s="115"/>
      <c r="I10" s="116"/>
      <c r="J10" s="115"/>
      <c r="K10" s="116"/>
      <c r="L10" s="117"/>
      <c r="M10" s="118" t="s">
        <v>122</v>
      </c>
      <c r="N10" s="119"/>
      <c r="O10" s="106">
        <f t="shared" si="4"/>
        <v>0.32916666666666666</v>
      </c>
      <c r="P10" s="107">
        <f t="shared" si="5"/>
        <v>0</v>
      </c>
      <c r="Q10" s="108">
        <f t="shared" si="6"/>
        <v>2</v>
      </c>
    </row>
    <row r="11" spans="1:17" x14ac:dyDescent="0.2">
      <c r="A11" s="104">
        <f t="shared" si="2"/>
        <v>45573</v>
      </c>
      <c r="B11" s="113"/>
      <c r="C11" s="114"/>
      <c r="D11" s="115"/>
      <c r="E11" s="116"/>
      <c r="F11" s="115"/>
      <c r="G11" s="116"/>
      <c r="H11" s="115"/>
      <c r="I11" s="116"/>
      <c r="J11" s="115"/>
      <c r="K11" s="116"/>
      <c r="L11" s="117"/>
      <c r="M11" s="118" t="s">
        <v>122</v>
      </c>
      <c r="N11" s="119"/>
      <c r="O11" s="106">
        <f t="shared" si="4"/>
        <v>0.32916666666666666</v>
      </c>
      <c r="P11" s="107">
        <f t="shared" si="5"/>
        <v>0</v>
      </c>
      <c r="Q11" s="108">
        <f t="shared" si="6"/>
        <v>3</v>
      </c>
    </row>
    <row r="12" spans="1:17" x14ac:dyDescent="0.2">
      <c r="A12" s="104">
        <f t="shared" si="2"/>
        <v>45574</v>
      </c>
      <c r="B12" s="113"/>
      <c r="C12" s="114"/>
      <c r="D12" s="115"/>
      <c r="E12" s="116"/>
      <c r="F12" s="115"/>
      <c r="G12" s="116"/>
      <c r="H12" s="115"/>
      <c r="I12" s="116"/>
      <c r="J12" s="115"/>
      <c r="K12" s="116"/>
      <c r="L12" s="117"/>
      <c r="M12" s="118" t="s">
        <v>122</v>
      </c>
      <c r="N12" s="119"/>
      <c r="O12" s="106">
        <f t="shared" si="4"/>
        <v>0.32916666666666666</v>
      </c>
      <c r="P12" s="107">
        <f t="shared" si="5"/>
        <v>0</v>
      </c>
      <c r="Q12" s="108">
        <f t="shared" si="6"/>
        <v>4</v>
      </c>
    </row>
    <row r="13" spans="1:17" x14ac:dyDescent="0.2">
      <c r="A13" s="104">
        <f t="shared" si="2"/>
        <v>45575</v>
      </c>
      <c r="B13" s="113"/>
      <c r="C13" s="114"/>
      <c r="D13" s="115"/>
      <c r="E13" s="116"/>
      <c r="F13" s="115"/>
      <c r="G13" s="116"/>
      <c r="H13" s="115"/>
      <c r="I13" s="116"/>
      <c r="J13" s="115"/>
      <c r="K13" s="116"/>
      <c r="L13" s="117"/>
      <c r="M13" s="118" t="s">
        <v>122</v>
      </c>
      <c r="N13" s="119"/>
      <c r="O13" s="106">
        <f t="shared" si="4"/>
        <v>0.32916666666666666</v>
      </c>
      <c r="P13" s="107">
        <f t="shared" si="5"/>
        <v>0</v>
      </c>
      <c r="Q13" s="108">
        <f t="shared" si="6"/>
        <v>5</v>
      </c>
    </row>
    <row r="14" spans="1:17" x14ac:dyDescent="0.2">
      <c r="A14" s="104">
        <f t="shared" si="2"/>
        <v>45576</v>
      </c>
      <c r="B14" s="113"/>
      <c r="C14" s="114"/>
      <c r="D14" s="115"/>
      <c r="E14" s="116"/>
      <c r="F14" s="115"/>
      <c r="G14" s="116"/>
      <c r="H14" s="115"/>
      <c r="I14" s="116"/>
      <c r="J14" s="115"/>
      <c r="K14" s="116"/>
      <c r="L14" s="117"/>
      <c r="M14" s="118" t="s">
        <v>122</v>
      </c>
      <c r="N14" s="119"/>
      <c r="O14" s="106">
        <f t="shared" si="4"/>
        <v>0.32916666666666666</v>
      </c>
      <c r="P14" s="107">
        <f t="shared" si="5"/>
        <v>0</v>
      </c>
      <c r="Q14" s="108">
        <f t="shared" si="6"/>
        <v>6</v>
      </c>
    </row>
    <row r="15" spans="1:17" x14ac:dyDescent="0.2">
      <c r="A15" s="174">
        <f t="shared" si="2"/>
        <v>45577</v>
      </c>
      <c r="B15" s="175"/>
      <c r="C15" s="176"/>
      <c r="D15" s="177"/>
      <c r="E15" s="178"/>
      <c r="F15" s="177"/>
      <c r="G15" s="178"/>
      <c r="H15" s="177"/>
      <c r="I15" s="178"/>
      <c r="J15" s="177"/>
      <c r="K15" s="178"/>
      <c r="L15" s="179"/>
      <c r="M15" s="180"/>
      <c r="N15" s="187"/>
      <c r="O15" s="182">
        <f t="shared" si="4"/>
        <v>0</v>
      </c>
      <c r="P15" s="183">
        <f t="shared" si="5"/>
        <v>0</v>
      </c>
      <c r="Q15" s="188">
        <f t="shared" si="6"/>
        <v>7</v>
      </c>
    </row>
    <row r="16" spans="1:17" x14ac:dyDescent="0.2">
      <c r="A16" s="174">
        <f t="shared" si="2"/>
        <v>45578</v>
      </c>
      <c r="B16" s="175"/>
      <c r="C16" s="176"/>
      <c r="D16" s="177"/>
      <c r="E16" s="178"/>
      <c r="F16" s="177"/>
      <c r="G16" s="178"/>
      <c r="H16" s="177"/>
      <c r="I16" s="178"/>
      <c r="J16" s="177"/>
      <c r="K16" s="178"/>
      <c r="L16" s="179"/>
      <c r="M16" s="180"/>
      <c r="N16" s="187"/>
      <c r="O16" s="182">
        <f t="shared" si="4"/>
        <v>0</v>
      </c>
      <c r="P16" s="183">
        <f t="shared" si="5"/>
        <v>0</v>
      </c>
      <c r="Q16" s="188">
        <f t="shared" si="6"/>
        <v>1</v>
      </c>
    </row>
    <row r="17" spans="1:17" x14ac:dyDescent="0.2">
      <c r="A17" s="104">
        <f t="shared" si="2"/>
        <v>45579</v>
      </c>
      <c r="B17" s="113"/>
      <c r="C17" s="114"/>
      <c r="D17" s="115"/>
      <c r="E17" s="116"/>
      <c r="F17" s="115"/>
      <c r="G17" s="116"/>
      <c r="H17" s="115"/>
      <c r="I17" s="116"/>
      <c r="J17" s="115"/>
      <c r="K17" s="116"/>
      <c r="L17" s="117"/>
      <c r="M17" s="118" t="s">
        <v>122</v>
      </c>
      <c r="N17" s="119"/>
      <c r="O17" s="106">
        <f t="shared" si="4"/>
        <v>0.32916666666666666</v>
      </c>
      <c r="P17" s="107">
        <f t="shared" si="5"/>
        <v>0</v>
      </c>
      <c r="Q17" s="108">
        <f t="shared" si="6"/>
        <v>2</v>
      </c>
    </row>
    <row r="18" spans="1:17" x14ac:dyDescent="0.2">
      <c r="A18" s="104">
        <f t="shared" si="2"/>
        <v>45580</v>
      </c>
      <c r="B18" s="113"/>
      <c r="C18" s="114"/>
      <c r="D18" s="115"/>
      <c r="E18" s="116"/>
      <c r="F18" s="115"/>
      <c r="G18" s="116"/>
      <c r="H18" s="115"/>
      <c r="I18" s="116"/>
      <c r="J18" s="115"/>
      <c r="K18" s="116"/>
      <c r="L18" s="117"/>
      <c r="M18" s="118" t="s">
        <v>122</v>
      </c>
      <c r="N18" s="119"/>
      <c r="O18" s="106">
        <f t="shared" si="4"/>
        <v>0.32916666666666666</v>
      </c>
      <c r="P18" s="107">
        <f t="shared" si="5"/>
        <v>0</v>
      </c>
      <c r="Q18" s="108">
        <f t="shared" si="6"/>
        <v>3</v>
      </c>
    </row>
    <row r="19" spans="1:17" x14ac:dyDescent="0.2">
      <c r="A19" s="104">
        <f t="shared" si="2"/>
        <v>45581</v>
      </c>
      <c r="B19" s="113"/>
      <c r="C19" s="114"/>
      <c r="D19" s="115"/>
      <c r="E19" s="116"/>
      <c r="F19" s="115"/>
      <c r="G19" s="116"/>
      <c r="H19" s="115"/>
      <c r="I19" s="116"/>
      <c r="J19" s="115"/>
      <c r="K19" s="116"/>
      <c r="L19" s="117"/>
      <c r="M19" s="118" t="s">
        <v>122</v>
      </c>
      <c r="N19" s="119"/>
      <c r="O19" s="106">
        <f t="shared" si="4"/>
        <v>0.32916666666666666</v>
      </c>
      <c r="P19" s="107">
        <f t="shared" si="5"/>
        <v>0</v>
      </c>
      <c r="Q19" s="108">
        <f t="shared" si="6"/>
        <v>4</v>
      </c>
    </row>
    <row r="20" spans="1:17" x14ac:dyDescent="0.2">
      <c r="A20" s="104">
        <f t="shared" si="2"/>
        <v>45582</v>
      </c>
      <c r="B20" s="113"/>
      <c r="C20" s="114"/>
      <c r="D20" s="115"/>
      <c r="E20" s="116"/>
      <c r="F20" s="115"/>
      <c r="G20" s="116"/>
      <c r="H20" s="115"/>
      <c r="I20" s="116"/>
      <c r="J20" s="115"/>
      <c r="K20" s="116"/>
      <c r="L20" s="117"/>
      <c r="M20" s="118" t="s">
        <v>122</v>
      </c>
      <c r="N20" s="119"/>
      <c r="O20" s="106">
        <f t="shared" si="4"/>
        <v>0.32916666666666666</v>
      </c>
      <c r="P20" s="107">
        <f t="shared" si="5"/>
        <v>0</v>
      </c>
      <c r="Q20" s="108">
        <f t="shared" si="6"/>
        <v>5</v>
      </c>
    </row>
    <row r="21" spans="1:17" x14ac:dyDescent="0.2">
      <c r="A21" s="104">
        <f t="shared" si="2"/>
        <v>45583</v>
      </c>
      <c r="B21" s="113"/>
      <c r="C21" s="114"/>
      <c r="D21" s="115"/>
      <c r="E21" s="116"/>
      <c r="F21" s="115"/>
      <c r="G21" s="116"/>
      <c r="H21" s="115"/>
      <c r="I21" s="116"/>
      <c r="J21" s="115"/>
      <c r="K21" s="116"/>
      <c r="L21" s="117"/>
      <c r="M21" s="118" t="s">
        <v>122</v>
      </c>
      <c r="N21" s="119"/>
      <c r="O21" s="106">
        <f t="shared" si="4"/>
        <v>0.32916666666666666</v>
      </c>
      <c r="P21" s="107">
        <f t="shared" si="5"/>
        <v>0</v>
      </c>
      <c r="Q21" s="108">
        <f t="shared" si="6"/>
        <v>6</v>
      </c>
    </row>
    <row r="22" spans="1:17" x14ac:dyDescent="0.2">
      <c r="A22" s="174">
        <f t="shared" si="2"/>
        <v>45584</v>
      </c>
      <c r="B22" s="175"/>
      <c r="C22" s="176"/>
      <c r="D22" s="177"/>
      <c r="E22" s="178"/>
      <c r="F22" s="177"/>
      <c r="G22" s="178"/>
      <c r="H22" s="177"/>
      <c r="I22" s="178"/>
      <c r="J22" s="177"/>
      <c r="K22" s="178"/>
      <c r="L22" s="179"/>
      <c r="M22" s="180"/>
      <c r="N22" s="187"/>
      <c r="O22" s="182">
        <f t="shared" si="4"/>
        <v>0</v>
      </c>
      <c r="P22" s="183">
        <f t="shared" si="5"/>
        <v>0</v>
      </c>
      <c r="Q22" s="188">
        <f t="shared" si="6"/>
        <v>7</v>
      </c>
    </row>
    <row r="23" spans="1:17" x14ac:dyDescent="0.2">
      <c r="A23" s="174">
        <f t="shared" si="2"/>
        <v>45585</v>
      </c>
      <c r="B23" s="175"/>
      <c r="C23" s="176"/>
      <c r="D23" s="177"/>
      <c r="E23" s="178"/>
      <c r="F23" s="177"/>
      <c r="G23" s="178"/>
      <c r="H23" s="177"/>
      <c r="I23" s="178"/>
      <c r="J23" s="177"/>
      <c r="K23" s="178"/>
      <c r="L23" s="179"/>
      <c r="M23" s="180"/>
      <c r="N23" s="187"/>
      <c r="O23" s="182">
        <f t="shared" si="4"/>
        <v>0</v>
      </c>
      <c r="P23" s="183">
        <f t="shared" si="5"/>
        <v>0</v>
      </c>
      <c r="Q23" s="188">
        <f t="shared" si="6"/>
        <v>1</v>
      </c>
    </row>
    <row r="24" spans="1:17" x14ac:dyDescent="0.2">
      <c r="A24" s="104">
        <f t="shared" si="2"/>
        <v>45586</v>
      </c>
      <c r="B24" s="113"/>
      <c r="C24" s="114"/>
      <c r="D24" s="115"/>
      <c r="E24" s="116"/>
      <c r="F24" s="115"/>
      <c r="G24" s="116"/>
      <c r="H24" s="115"/>
      <c r="I24" s="116"/>
      <c r="J24" s="115"/>
      <c r="K24" s="116"/>
      <c r="L24" s="117"/>
      <c r="M24" s="118" t="s">
        <v>122</v>
      </c>
      <c r="N24" s="119"/>
      <c r="O24" s="106">
        <f t="shared" si="4"/>
        <v>0.32916666666666666</v>
      </c>
      <c r="P24" s="107">
        <f t="shared" si="5"/>
        <v>0</v>
      </c>
      <c r="Q24" s="108">
        <f t="shared" si="6"/>
        <v>2</v>
      </c>
    </row>
    <row r="25" spans="1:17" x14ac:dyDescent="0.2">
      <c r="A25" s="104">
        <f t="shared" si="2"/>
        <v>45587</v>
      </c>
      <c r="B25" s="113"/>
      <c r="C25" s="114"/>
      <c r="D25" s="115"/>
      <c r="E25" s="116"/>
      <c r="F25" s="115"/>
      <c r="G25" s="116"/>
      <c r="H25" s="115"/>
      <c r="I25" s="116"/>
      <c r="J25" s="115"/>
      <c r="K25" s="116"/>
      <c r="L25" s="117"/>
      <c r="M25" s="118" t="s">
        <v>122</v>
      </c>
      <c r="N25" s="119"/>
      <c r="O25" s="106">
        <f t="shared" si="4"/>
        <v>0.32916666666666666</v>
      </c>
      <c r="P25" s="107">
        <f t="shared" si="5"/>
        <v>0</v>
      </c>
      <c r="Q25" s="108">
        <f t="shared" si="6"/>
        <v>3</v>
      </c>
    </row>
    <row r="26" spans="1:17" x14ac:dyDescent="0.2">
      <c r="A26" s="104">
        <f t="shared" si="2"/>
        <v>45588</v>
      </c>
      <c r="B26" s="113"/>
      <c r="C26" s="114"/>
      <c r="D26" s="115"/>
      <c r="E26" s="116"/>
      <c r="F26" s="115"/>
      <c r="G26" s="116"/>
      <c r="H26" s="115"/>
      <c r="I26" s="116"/>
      <c r="J26" s="115"/>
      <c r="K26" s="116"/>
      <c r="L26" s="117"/>
      <c r="M26" s="118" t="s">
        <v>122</v>
      </c>
      <c r="N26" s="119"/>
      <c r="O26" s="106">
        <f t="shared" si="4"/>
        <v>0.32916666666666666</v>
      </c>
      <c r="P26" s="107">
        <f t="shared" si="5"/>
        <v>0</v>
      </c>
      <c r="Q26" s="108">
        <f t="shared" si="6"/>
        <v>4</v>
      </c>
    </row>
    <row r="27" spans="1:17" x14ac:dyDescent="0.2">
      <c r="A27" s="104">
        <f t="shared" si="2"/>
        <v>45589</v>
      </c>
      <c r="B27" s="113"/>
      <c r="C27" s="114"/>
      <c r="D27" s="115"/>
      <c r="E27" s="116"/>
      <c r="F27" s="115"/>
      <c r="G27" s="116"/>
      <c r="H27" s="115"/>
      <c r="I27" s="116"/>
      <c r="J27" s="115"/>
      <c r="K27" s="116"/>
      <c r="L27" s="117"/>
      <c r="M27" s="118" t="s">
        <v>122</v>
      </c>
      <c r="N27" s="119"/>
      <c r="O27" s="106">
        <f t="shared" si="4"/>
        <v>0.32916666666666666</v>
      </c>
      <c r="P27" s="107">
        <f t="shared" si="5"/>
        <v>0</v>
      </c>
      <c r="Q27" s="108">
        <f t="shared" si="6"/>
        <v>5</v>
      </c>
    </row>
    <row r="28" spans="1:17" x14ac:dyDescent="0.2">
      <c r="A28" s="104">
        <f t="shared" si="2"/>
        <v>45590</v>
      </c>
      <c r="B28" s="113"/>
      <c r="C28" s="114"/>
      <c r="D28" s="115"/>
      <c r="E28" s="116"/>
      <c r="F28" s="115"/>
      <c r="G28" s="116"/>
      <c r="H28" s="115"/>
      <c r="I28" s="116"/>
      <c r="J28" s="115"/>
      <c r="K28" s="116"/>
      <c r="L28" s="117"/>
      <c r="M28" s="118" t="s">
        <v>122</v>
      </c>
      <c r="N28" s="119"/>
      <c r="O28" s="106">
        <f t="shared" si="4"/>
        <v>0.32916666666666666</v>
      </c>
      <c r="P28" s="107">
        <f t="shared" si="5"/>
        <v>0</v>
      </c>
      <c r="Q28" s="108">
        <f t="shared" si="6"/>
        <v>6</v>
      </c>
    </row>
    <row r="29" spans="1:17" x14ac:dyDescent="0.2">
      <c r="A29" s="174">
        <f t="shared" si="2"/>
        <v>45591</v>
      </c>
      <c r="B29" s="175"/>
      <c r="C29" s="176"/>
      <c r="D29" s="177"/>
      <c r="E29" s="178"/>
      <c r="F29" s="177"/>
      <c r="G29" s="178"/>
      <c r="H29" s="177"/>
      <c r="I29" s="178"/>
      <c r="J29" s="177"/>
      <c r="K29" s="178"/>
      <c r="L29" s="179"/>
      <c r="M29" s="180"/>
      <c r="N29" s="187"/>
      <c r="O29" s="182">
        <f t="shared" si="4"/>
        <v>0</v>
      </c>
      <c r="P29" s="183">
        <f t="shared" si="5"/>
        <v>0</v>
      </c>
      <c r="Q29" s="188">
        <f t="shared" si="6"/>
        <v>7</v>
      </c>
    </row>
    <row r="30" spans="1:17" x14ac:dyDescent="0.2">
      <c r="A30" s="174">
        <f t="shared" si="2"/>
        <v>45592</v>
      </c>
      <c r="B30" s="175"/>
      <c r="C30" s="176"/>
      <c r="D30" s="177"/>
      <c r="E30" s="178"/>
      <c r="F30" s="177"/>
      <c r="G30" s="178"/>
      <c r="H30" s="177"/>
      <c r="I30" s="178"/>
      <c r="J30" s="177"/>
      <c r="K30" s="178"/>
      <c r="L30" s="179"/>
      <c r="M30" s="180"/>
      <c r="N30" s="207" t="s">
        <v>99</v>
      </c>
      <c r="O30" s="182">
        <f t="shared" si="4"/>
        <v>0</v>
      </c>
      <c r="P30" s="183">
        <f t="shared" si="5"/>
        <v>0</v>
      </c>
      <c r="Q30" s="188">
        <f t="shared" si="6"/>
        <v>1</v>
      </c>
    </row>
    <row r="31" spans="1:17" x14ac:dyDescent="0.2">
      <c r="A31" s="104">
        <f t="shared" si="2"/>
        <v>45593</v>
      </c>
      <c r="B31" s="113"/>
      <c r="C31" s="114"/>
      <c r="D31" s="115"/>
      <c r="E31" s="116"/>
      <c r="F31" s="115"/>
      <c r="G31" s="116"/>
      <c r="H31" s="115"/>
      <c r="I31" s="116"/>
      <c r="J31" s="115"/>
      <c r="K31" s="116"/>
      <c r="L31" s="117"/>
      <c r="M31" s="118" t="s">
        <v>122</v>
      </c>
      <c r="N31" s="119"/>
      <c r="O31" s="106">
        <f t="shared" ref="O31:O32" si="7">IF(OR(M31="k",M31="n",M31="u"),$E$37,IF(M31="h",C31-B31+E31-D31+G31-F31+I31-H31+K31-J31-L31+$E$37/2,C31-B31+E31-D31+G31-F31+I31-H31+K31-J31-L31))</f>
        <v>0.32916666666666666</v>
      </c>
      <c r="P31" s="107">
        <f t="shared" ref="P31:P32" si="8">IF(AND(Q31&gt;1,Q31&lt;7),(O31-$E$37)*24,O31*24)+P30</f>
        <v>0</v>
      </c>
      <c r="Q31" s="108">
        <f t="shared" ref="Q31:Q32" si="9">WEEKDAY(A31)</f>
        <v>2</v>
      </c>
    </row>
    <row r="32" spans="1:17" x14ac:dyDescent="0.2">
      <c r="A32" s="104">
        <f t="shared" si="2"/>
        <v>45594</v>
      </c>
      <c r="B32" s="113"/>
      <c r="C32" s="114"/>
      <c r="D32" s="115"/>
      <c r="E32" s="116"/>
      <c r="F32" s="115"/>
      <c r="G32" s="116"/>
      <c r="H32" s="115"/>
      <c r="I32" s="116"/>
      <c r="J32" s="115"/>
      <c r="K32" s="116"/>
      <c r="L32" s="117"/>
      <c r="M32" s="118" t="s">
        <v>122</v>
      </c>
      <c r="N32" s="119"/>
      <c r="O32" s="106">
        <f t="shared" si="7"/>
        <v>0.32916666666666666</v>
      </c>
      <c r="P32" s="107">
        <f t="shared" si="8"/>
        <v>0</v>
      </c>
      <c r="Q32" s="108">
        <f t="shared" si="9"/>
        <v>3</v>
      </c>
    </row>
    <row r="33" spans="1:17" x14ac:dyDescent="0.2">
      <c r="A33" s="104">
        <f t="shared" si="2"/>
        <v>45595</v>
      </c>
      <c r="B33" s="113"/>
      <c r="C33" s="114"/>
      <c r="D33" s="115"/>
      <c r="E33" s="116"/>
      <c r="F33" s="115"/>
      <c r="G33" s="116"/>
      <c r="H33" s="115"/>
      <c r="I33" s="116"/>
      <c r="J33" s="115"/>
      <c r="K33" s="116"/>
      <c r="L33" s="117"/>
      <c r="M33" s="118" t="s">
        <v>122</v>
      </c>
      <c r="N33" s="119"/>
      <c r="O33" s="106">
        <f t="shared" si="0"/>
        <v>0.32916666666666666</v>
      </c>
      <c r="P33" s="107">
        <f t="shared" si="3"/>
        <v>0</v>
      </c>
      <c r="Q33" s="108">
        <f>WEEKDAY(A33)</f>
        <v>4</v>
      </c>
    </row>
    <row r="34" spans="1:17" ht="13.5" thickBot="1" x14ac:dyDescent="0.25">
      <c r="A34" s="105">
        <f t="shared" si="2"/>
        <v>45596</v>
      </c>
      <c r="B34" s="120"/>
      <c r="C34" s="121"/>
      <c r="D34" s="122"/>
      <c r="E34" s="123"/>
      <c r="F34" s="122"/>
      <c r="G34" s="123"/>
      <c r="H34" s="122"/>
      <c r="I34" s="123"/>
      <c r="J34" s="122"/>
      <c r="K34" s="123"/>
      <c r="L34" s="124"/>
      <c r="M34" s="125" t="s">
        <v>122</v>
      </c>
      <c r="N34" s="214" t="s">
        <v>98</v>
      </c>
      <c r="O34" s="110">
        <f t="shared" si="0"/>
        <v>0.32916666666666666</v>
      </c>
      <c r="P34" s="111">
        <f t="shared" si="3"/>
        <v>0</v>
      </c>
      <c r="Q34" s="112">
        <f>WEEKDAY(A34)</f>
        <v>5</v>
      </c>
    </row>
    <row r="35" spans="1:17" x14ac:dyDescent="0.2">
      <c r="A35" s="72"/>
      <c r="B35" s="73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4"/>
      <c r="N35" s="25" t="s">
        <v>55</v>
      </c>
      <c r="O35" s="166">
        <f>SUM(O4:O34)</f>
        <v>7.2416666666666663</v>
      </c>
      <c r="P35" s="51"/>
    </row>
    <row r="36" spans="1:17" x14ac:dyDescent="0.2">
      <c r="B36" s="64" t="s">
        <v>11</v>
      </c>
      <c r="C36" s="68"/>
      <c r="D36" s="68"/>
      <c r="E36" s="57">
        <v>22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7.2416666666666663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P34</f>
        <v>0</v>
      </c>
      <c r="P38" s="33"/>
      <c r="Q38" s="164" t="e">
        <f>SUM(#REF!)</f>
        <v>#REF!</v>
      </c>
    </row>
    <row r="39" spans="1:17" ht="13.5" thickBot="1" x14ac:dyDescent="0.25">
      <c r="B39" s="230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IF(Sep!G40="Ja","Ja",IF(MIN(P4:P34)&lt;=0,"JA","NEIN"))</f>
        <v>Ja</v>
      </c>
      <c r="H40" s="259" t="s">
        <v>129</v>
      </c>
      <c r="I40" s="260"/>
      <c r="J40" s="260"/>
      <c r="K40" s="260"/>
      <c r="L40" s="221">
        <f>Sep!L40-COUNTIF(M4:M34,"u")-(COUNTIF(M4:M34,"h")/2)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6AIcj7obaLKZTc6NkIo1FJMjBOa9S6qVNJoJM98KqBvKetNGwyPg9yWlWQYNJlyDZC0z+cyThT8XbLJ7vlb5qw==" saltValue="D29F9qRFDfjIQbFLCWD/Xw==" spinCount="100000" sheet="1" objects="1" scenarios="1"/>
  <mergeCells count="10">
    <mergeCell ref="B1:K1"/>
    <mergeCell ref="N44:P44"/>
    <mergeCell ref="H3:I3"/>
    <mergeCell ref="E44:M44"/>
    <mergeCell ref="B3:C3"/>
    <mergeCell ref="D3:E3"/>
    <mergeCell ref="F3:G3"/>
    <mergeCell ref="J3:K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B7" sqref="B7"/>
    </sheetView>
  </sheetViews>
  <sheetFormatPr baseColWidth="10" defaultColWidth="11.42578125" defaultRowHeight="12.75" x14ac:dyDescent="0.2"/>
  <cols>
    <col min="1" max="1" width="11.7109375" bestFit="1" customWidth="1"/>
    <col min="2" max="11" width="5.7109375" customWidth="1"/>
    <col min="12" max="12" width="6.42578125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Okt!O38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74">
        <f>Okt!A34+1</f>
        <v>45597</v>
      </c>
      <c r="B4" s="175"/>
      <c r="C4" s="176"/>
      <c r="D4" s="177"/>
      <c r="E4" s="178"/>
      <c r="F4" s="177"/>
      <c r="G4" s="178"/>
      <c r="H4" s="177"/>
      <c r="I4" s="178"/>
      <c r="J4" s="177"/>
      <c r="K4" s="178"/>
      <c r="L4" s="179"/>
      <c r="M4" s="180"/>
      <c r="N4" s="186" t="s">
        <v>90</v>
      </c>
      <c r="O4" s="182">
        <f t="shared" ref="O4" si="0">IF(OR(M4="k",M4="n",M4="u"),$E$37,IF(M4="h",C4-B4+E4-D4+G4-F4+I4-H4+K4-J4-L4+$E$37/2,C4-B4+E4-D4+G4-F4+I4-H4+K4-J4-L4))</f>
        <v>0</v>
      </c>
      <c r="P4" s="183">
        <f>IF(AND(Q4&gt;1,Q4&lt;7),(O4-$E$37)*24,O4*24)+P2</f>
        <v>0</v>
      </c>
      <c r="Q4" s="184">
        <v>0</v>
      </c>
    </row>
    <row r="5" spans="1:17" x14ac:dyDescent="0.2">
      <c r="A5" s="174">
        <f t="shared" ref="A5:A33" si="1">A4+1</f>
        <v>45598</v>
      </c>
      <c r="B5" s="175"/>
      <c r="C5" s="176"/>
      <c r="D5" s="177"/>
      <c r="E5" s="178"/>
      <c r="F5" s="177"/>
      <c r="G5" s="178"/>
      <c r="H5" s="177"/>
      <c r="I5" s="178"/>
      <c r="J5" s="177"/>
      <c r="K5" s="178"/>
      <c r="L5" s="179"/>
      <c r="M5" s="180"/>
      <c r="N5" s="187"/>
      <c r="O5" s="182">
        <f t="shared" ref="O5:O27" si="2">IF(OR(M5="k",M5="n",M5="u"),$E$37,IF(M5="h",C5-B5+E5-D5+G5-F5+I5-H5+K5-J5-L5+$E$37/2,C5-B5+E5-D5+G5-F5+I5-H5+K5-J5-L5))</f>
        <v>0</v>
      </c>
      <c r="P5" s="183">
        <f t="shared" ref="P5:P27" si="3">IF(AND(Q5&gt;1,Q5&lt;7),(O5-$E$37)*24,O5*24)+P4</f>
        <v>0</v>
      </c>
      <c r="Q5" s="188">
        <f t="shared" ref="Q5:Q27" si="4">WEEKDAY(A5)</f>
        <v>7</v>
      </c>
    </row>
    <row r="6" spans="1:17" x14ac:dyDescent="0.2">
      <c r="A6" s="174">
        <f t="shared" si="1"/>
        <v>45599</v>
      </c>
      <c r="B6" s="175"/>
      <c r="C6" s="176"/>
      <c r="D6" s="177"/>
      <c r="E6" s="178"/>
      <c r="F6" s="177"/>
      <c r="G6" s="178"/>
      <c r="H6" s="177"/>
      <c r="I6" s="178"/>
      <c r="J6" s="177"/>
      <c r="K6" s="178"/>
      <c r="L6" s="179"/>
      <c r="M6" s="180"/>
      <c r="N6" s="187"/>
      <c r="O6" s="182">
        <f t="shared" si="2"/>
        <v>0</v>
      </c>
      <c r="P6" s="183">
        <f t="shared" si="3"/>
        <v>0</v>
      </c>
      <c r="Q6" s="188">
        <f t="shared" si="4"/>
        <v>1</v>
      </c>
    </row>
    <row r="7" spans="1:17" x14ac:dyDescent="0.2">
      <c r="A7" s="104">
        <f t="shared" si="1"/>
        <v>45600</v>
      </c>
      <c r="B7" s="113"/>
      <c r="C7" s="114"/>
      <c r="D7" s="115"/>
      <c r="E7" s="116"/>
      <c r="F7" s="115"/>
      <c r="G7" s="116"/>
      <c r="H7" s="115"/>
      <c r="I7" s="116"/>
      <c r="J7" s="115"/>
      <c r="K7" s="116"/>
      <c r="L7" s="117"/>
      <c r="M7" s="118" t="s">
        <v>122</v>
      </c>
      <c r="N7" s="119"/>
      <c r="O7" s="106">
        <f t="shared" si="2"/>
        <v>0.32916666666666666</v>
      </c>
      <c r="P7" s="107">
        <f t="shared" si="3"/>
        <v>0</v>
      </c>
      <c r="Q7" s="108">
        <f t="shared" si="4"/>
        <v>2</v>
      </c>
    </row>
    <row r="8" spans="1:17" x14ac:dyDescent="0.2">
      <c r="A8" s="104">
        <f t="shared" si="1"/>
        <v>45601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2"/>
        <v>0.32916666666666666</v>
      </c>
      <c r="P8" s="107">
        <f t="shared" si="3"/>
        <v>0</v>
      </c>
      <c r="Q8" s="108">
        <f t="shared" si="4"/>
        <v>3</v>
      </c>
    </row>
    <row r="9" spans="1:17" x14ac:dyDescent="0.2">
      <c r="A9" s="104">
        <f t="shared" si="1"/>
        <v>45602</v>
      </c>
      <c r="B9" s="113"/>
      <c r="C9" s="114"/>
      <c r="D9" s="115"/>
      <c r="E9" s="116"/>
      <c r="F9" s="115"/>
      <c r="G9" s="116"/>
      <c r="H9" s="115"/>
      <c r="I9" s="116"/>
      <c r="J9" s="115"/>
      <c r="K9" s="116"/>
      <c r="L9" s="117"/>
      <c r="M9" s="118" t="s">
        <v>122</v>
      </c>
      <c r="N9" s="119"/>
      <c r="O9" s="106">
        <f t="shared" si="2"/>
        <v>0.32916666666666666</v>
      </c>
      <c r="P9" s="107">
        <f t="shared" si="3"/>
        <v>0</v>
      </c>
      <c r="Q9" s="108">
        <f t="shared" si="4"/>
        <v>4</v>
      </c>
    </row>
    <row r="10" spans="1:17" x14ac:dyDescent="0.2">
      <c r="A10" s="104">
        <f t="shared" si="1"/>
        <v>45603</v>
      </c>
      <c r="B10" s="113"/>
      <c r="C10" s="114"/>
      <c r="D10" s="115"/>
      <c r="E10" s="116"/>
      <c r="F10" s="115"/>
      <c r="G10" s="116"/>
      <c r="H10" s="115"/>
      <c r="I10" s="116"/>
      <c r="J10" s="115"/>
      <c r="K10" s="116"/>
      <c r="L10" s="117"/>
      <c r="M10" s="118" t="s">
        <v>122</v>
      </c>
      <c r="N10" s="119"/>
      <c r="O10" s="106">
        <f t="shared" si="2"/>
        <v>0.32916666666666666</v>
      </c>
      <c r="P10" s="107">
        <f t="shared" si="3"/>
        <v>0</v>
      </c>
      <c r="Q10" s="108">
        <f t="shared" si="4"/>
        <v>5</v>
      </c>
    </row>
    <row r="11" spans="1:17" x14ac:dyDescent="0.2">
      <c r="A11" s="104">
        <f t="shared" si="1"/>
        <v>45604</v>
      </c>
      <c r="B11" s="113"/>
      <c r="C11" s="114"/>
      <c r="D11" s="115"/>
      <c r="E11" s="116"/>
      <c r="F11" s="115"/>
      <c r="G11" s="116"/>
      <c r="H11" s="115"/>
      <c r="I11" s="116"/>
      <c r="J11" s="115"/>
      <c r="K11" s="116"/>
      <c r="L11" s="117"/>
      <c r="M11" s="118" t="s">
        <v>122</v>
      </c>
      <c r="N11" s="119"/>
      <c r="O11" s="106">
        <f t="shared" si="2"/>
        <v>0.32916666666666666</v>
      </c>
      <c r="P11" s="107">
        <f t="shared" si="3"/>
        <v>0</v>
      </c>
      <c r="Q11" s="108">
        <f t="shared" si="4"/>
        <v>6</v>
      </c>
    </row>
    <row r="12" spans="1:17" x14ac:dyDescent="0.2">
      <c r="A12" s="174">
        <f t="shared" si="1"/>
        <v>45605</v>
      </c>
      <c r="B12" s="175"/>
      <c r="C12" s="176"/>
      <c r="D12" s="177"/>
      <c r="E12" s="178"/>
      <c r="F12" s="177"/>
      <c r="G12" s="178"/>
      <c r="H12" s="177"/>
      <c r="I12" s="178"/>
      <c r="J12" s="177"/>
      <c r="K12" s="178"/>
      <c r="L12" s="179"/>
      <c r="M12" s="180"/>
      <c r="N12" s="207"/>
      <c r="O12" s="182">
        <f t="shared" si="2"/>
        <v>0</v>
      </c>
      <c r="P12" s="183">
        <f t="shared" si="3"/>
        <v>0</v>
      </c>
      <c r="Q12" s="188">
        <f t="shared" si="4"/>
        <v>7</v>
      </c>
    </row>
    <row r="13" spans="1:17" x14ac:dyDescent="0.2">
      <c r="A13" s="174">
        <f t="shared" si="1"/>
        <v>45606</v>
      </c>
      <c r="B13" s="175"/>
      <c r="C13" s="176"/>
      <c r="D13" s="177"/>
      <c r="E13" s="178"/>
      <c r="F13" s="177"/>
      <c r="G13" s="178"/>
      <c r="H13" s="177"/>
      <c r="I13" s="178"/>
      <c r="J13" s="177"/>
      <c r="K13" s="178"/>
      <c r="L13" s="179"/>
      <c r="M13" s="180"/>
      <c r="N13" s="212"/>
      <c r="O13" s="182">
        <f t="shared" si="2"/>
        <v>0</v>
      </c>
      <c r="P13" s="183">
        <f t="shared" si="3"/>
        <v>0</v>
      </c>
      <c r="Q13" s="188">
        <f t="shared" si="4"/>
        <v>1</v>
      </c>
    </row>
    <row r="14" spans="1:17" x14ac:dyDescent="0.2">
      <c r="A14" s="104">
        <f t="shared" si="1"/>
        <v>45607</v>
      </c>
      <c r="B14" s="113"/>
      <c r="C14" s="114"/>
      <c r="D14" s="115"/>
      <c r="E14" s="116"/>
      <c r="F14" s="115"/>
      <c r="G14" s="116"/>
      <c r="H14" s="115"/>
      <c r="I14" s="116"/>
      <c r="J14" s="115"/>
      <c r="K14" s="116"/>
      <c r="L14" s="117"/>
      <c r="M14" s="118" t="s">
        <v>122</v>
      </c>
      <c r="N14" s="127" t="s">
        <v>107</v>
      </c>
      <c r="O14" s="106">
        <f t="shared" si="2"/>
        <v>0.32916666666666666</v>
      </c>
      <c r="P14" s="107">
        <f t="shared" si="3"/>
        <v>0</v>
      </c>
      <c r="Q14" s="108">
        <f t="shared" si="4"/>
        <v>2</v>
      </c>
    </row>
    <row r="15" spans="1:17" x14ac:dyDescent="0.2">
      <c r="A15" s="104">
        <f t="shared" si="1"/>
        <v>45608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19"/>
      <c r="O15" s="106">
        <f t="shared" si="2"/>
        <v>0.32916666666666666</v>
      </c>
      <c r="P15" s="107">
        <f t="shared" si="3"/>
        <v>0</v>
      </c>
      <c r="Q15" s="108">
        <f t="shared" si="4"/>
        <v>3</v>
      </c>
    </row>
    <row r="16" spans="1:17" x14ac:dyDescent="0.2">
      <c r="A16" s="104">
        <f t="shared" si="1"/>
        <v>45609</v>
      </c>
      <c r="B16" s="113"/>
      <c r="C16" s="114"/>
      <c r="D16" s="115"/>
      <c r="E16" s="116"/>
      <c r="F16" s="115"/>
      <c r="G16" s="116"/>
      <c r="H16" s="115"/>
      <c r="I16" s="116"/>
      <c r="J16" s="115"/>
      <c r="K16" s="116"/>
      <c r="L16" s="117"/>
      <c r="M16" s="118" t="s">
        <v>122</v>
      </c>
      <c r="N16" s="119"/>
      <c r="O16" s="106">
        <f t="shared" si="2"/>
        <v>0.32916666666666666</v>
      </c>
      <c r="P16" s="107">
        <f t="shared" si="3"/>
        <v>0</v>
      </c>
      <c r="Q16" s="108">
        <f t="shared" si="4"/>
        <v>4</v>
      </c>
    </row>
    <row r="17" spans="1:17" x14ac:dyDescent="0.2">
      <c r="A17" s="104">
        <f t="shared" si="1"/>
        <v>45610</v>
      </c>
      <c r="B17" s="113"/>
      <c r="C17" s="114"/>
      <c r="D17" s="115"/>
      <c r="E17" s="116"/>
      <c r="F17" s="115"/>
      <c r="G17" s="116"/>
      <c r="H17" s="115"/>
      <c r="I17" s="116"/>
      <c r="J17" s="115"/>
      <c r="K17" s="116"/>
      <c r="L17" s="117"/>
      <c r="M17" s="118" t="s">
        <v>122</v>
      </c>
      <c r="N17" s="119"/>
      <c r="O17" s="106">
        <f t="shared" si="2"/>
        <v>0.32916666666666666</v>
      </c>
      <c r="P17" s="107">
        <f t="shared" si="3"/>
        <v>0</v>
      </c>
      <c r="Q17" s="108">
        <f t="shared" si="4"/>
        <v>5</v>
      </c>
    </row>
    <row r="18" spans="1:17" x14ac:dyDescent="0.2">
      <c r="A18" s="104">
        <f t="shared" si="1"/>
        <v>45611</v>
      </c>
      <c r="B18" s="113"/>
      <c r="C18" s="114"/>
      <c r="D18" s="115"/>
      <c r="E18" s="116"/>
      <c r="F18" s="115"/>
      <c r="G18" s="116"/>
      <c r="H18" s="115"/>
      <c r="I18" s="116"/>
      <c r="J18" s="115"/>
      <c r="K18" s="116"/>
      <c r="L18" s="117"/>
      <c r="M18" s="118" t="s">
        <v>122</v>
      </c>
      <c r="N18" s="119"/>
      <c r="O18" s="106">
        <f t="shared" si="2"/>
        <v>0.32916666666666666</v>
      </c>
      <c r="P18" s="107">
        <f t="shared" si="3"/>
        <v>0</v>
      </c>
      <c r="Q18" s="108">
        <f t="shared" si="4"/>
        <v>6</v>
      </c>
    </row>
    <row r="19" spans="1:17" x14ac:dyDescent="0.2">
      <c r="A19" s="174">
        <f t="shared" si="1"/>
        <v>45612</v>
      </c>
      <c r="B19" s="175"/>
      <c r="C19" s="176"/>
      <c r="D19" s="177"/>
      <c r="E19" s="178"/>
      <c r="F19" s="177"/>
      <c r="G19" s="178"/>
      <c r="H19" s="177"/>
      <c r="I19" s="178"/>
      <c r="J19" s="177"/>
      <c r="K19" s="178"/>
      <c r="L19" s="179"/>
      <c r="M19" s="180"/>
      <c r="N19" s="187"/>
      <c r="O19" s="182">
        <f t="shared" si="2"/>
        <v>0</v>
      </c>
      <c r="P19" s="183">
        <f t="shared" si="3"/>
        <v>0</v>
      </c>
      <c r="Q19" s="188">
        <f t="shared" si="4"/>
        <v>7</v>
      </c>
    </row>
    <row r="20" spans="1:17" x14ac:dyDescent="0.2">
      <c r="A20" s="174">
        <f t="shared" si="1"/>
        <v>45613</v>
      </c>
      <c r="B20" s="175"/>
      <c r="C20" s="176"/>
      <c r="D20" s="177"/>
      <c r="E20" s="178"/>
      <c r="F20" s="177"/>
      <c r="G20" s="178"/>
      <c r="H20" s="177"/>
      <c r="I20" s="178"/>
      <c r="J20" s="177"/>
      <c r="K20" s="178"/>
      <c r="L20" s="179"/>
      <c r="M20" s="180"/>
      <c r="N20" s="187"/>
      <c r="O20" s="182">
        <f t="shared" si="2"/>
        <v>0</v>
      </c>
      <c r="P20" s="183">
        <f t="shared" si="3"/>
        <v>0</v>
      </c>
      <c r="Q20" s="188">
        <f t="shared" si="4"/>
        <v>1</v>
      </c>
    </row>
    <row r="21" spans="1:17" x14ac:dyDescent="0.2">
      <c r="A21" s="104">
        <f t="shared" si="1"/>
        <v>45614</v>
      </c>
      <c r="B21" s="113"/>
      <c r="C21" s="114"/>
      <c r="D21" s="115"/>
      <c r="E21" s="116"/>
      <c r="F21" s="115"/>
      <c r="G21" s="116"/>
      <c r="H21" s="115"/>
      <c r="I21" s="116"/>
      <c r="J21" s="115"/>
      <c r="K21" s="116"/>
      <c r="L21" s="117"/>
      <c r="M21" s="118" t="s">
        <v>122</v>
      </c>
      <c r="N21" s="119"/>
      <c r="O21" s="106">
        <f t="shared" si="2"/>
        <v>0.32916666666666666</v>
      </c>
      <c r="P21" s="107">
        <f t="shared" si="3"/>
        <v>0</v>
      </c>
      <c r="Q21" s="108">
        <f t="shared" si="4"/>
        <v>2</v>
      </c>
    </row>
    <row r="22" spans="1:17" x14ac:dyDescent="0.2">
      <c r="A22" s="104">
        <f t="shared" si="1"/>
        <v>45615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19"/>
      <c r="O22" s="106">
        <f t="shared" si="2"/>
        <v>0.32916666666666666</v>
      </c>
      <c r="P22" s="107">
        <f t="shared" si="3"/>
        <v>0</v>
      </c>
      <c r="Q22" s="108">
        <f t="shared" si="4"/>
        <v>3</v>
      </c>
    </row>
    <row r="23" spans="1:17" x14ac:dyDescent="0.2">
      <c r="A23" s="104">
        <f t="shared" si="1"/>
        <v>45616</v>
      </c>
      <c r="B23" s="113"/>
      <c r="C23" s="114"/>
      <c r="D23" s="115"/>
      <c r="E23" s="116"/>
      <c r="F23" s="115"/>
      <c r="G23" s="116"/>
      <c r="H23" s="115"/>
      <c r="I23" s="116"/>
      <c r="J23" s="115"/>
      <c r="K23" s="116"/>
      <c r="L23" s="117"/>
      <c r="M23" s="118" t="s">
        <v>122</v>
      </c>
      <c r="N23" s="127" t="s">
        <v>91</v>
      </c>
      <c r="O23" s="106">
        <f t="shared" si="2"/>
        <v>0.32916666666666666</v>
      </c>
      <c r="P23" s="107">
        <f t="shared" si="3"/>
        <v>0</v>
      </c>
      <c r="Q23" s="108">
        <f t="shared" si="4"/>
        <v>4</v>
      </c>
    </row>
    <row r="24" spans="1:17" x14ac:dyDescent="0.2">
      <c r="A24" s="104">
        <f t="shared" si="1"/>
        <v>45617</v>
      </c>
      <c r="B24" s="113"/>
      <c r="C24" s="114"/>
      <c r="D24" s="115"/>
      <c r="E24" s="116"/>
      <c r="F24" s="115"/>
      <c r="G24" s="116"/>
      <c r="H24" s="115"/>
      <c r="I24" s="116"/>
      <c r="J24" s="115"/>
      <c r="K24" s="116"/>
      <c r="L24" s="117"/>
      <c r="M24" s="118" t="s">
        <v>122</v>
      </c>
      <c r="N24" s="119"/>
      <c r="O24" s="106">
        <f t="shared" si="2"/>
        <v>0.32916666666666666</v>
      </c>
      <c r="P24" s="107">
        <f t="shared" si="3"/>
        <v>0</v>
      </c>
      <c r="Q24" s="108">
        <f t="shared" si="4"/>
        <v>5</v>
      </c>
    </row>
    <row r="25" spans="1:17" x14ac:dyDescent="0.2">
      <c r="A25" s="104">
        <f t="shared" si="1"/>
        <v>45618</v>
      </c>
      <c r="B25" s="113"/>
      <c r="C25" s="114"/>
      <c r="D25" s="115"/>
      <c r="E25" s="116"/>
      <c r="F25" s="115"/>
      <c r="G25" s="116"/>
      <c r="H25" s="115"/>
      <c r="I25" s="116"/>
      <c r="J25" s="115"/>
      <c r="K25" s="116"/>
      <c r="L25" s="117"/>
      <c r="M25" s="118" t="s">
        <v>122</v>
      </c>
      <c r="N25" s="119"/>
      <c r="O25" s="106">
        <f t="shared" si="2"/>
        <v>0.32916666666666666</v>
      </c>
      <c r="P25" s="107">
        <f t="shared" si="3"/>
        <v>0</v>
      </c>
      <c r="Q25" s="108">
        <f t="shared" si="4"/>
        <v>6</v>
      </c>
    </row>
    <row r="26" spans="1:17" x14ac:dyDescent="0.2">
      <c r="A26" s="174">
        <f t="shared" si="1"/>
        <v>45619</v>
      </c>
      <c r="B26" s="175"/>
      <c r="C26" s="176"/>
      <c r="D26" s="177"/>
      <c r="E26" s="178"/>
      <c r="F26" s="177"/>
      <c r="G26" s="178"/>
      <c r="H26" s="177"/>
      <c r="I26" s="178"/>
      <c r="J26" s="177"/>
      <c r="K26" s="178"/>
      <c r="L26" s="179"/>
      <c r="M26" s="180"/>
      <c r="N26" s="187"/>
      <c r="O26" s="182">
        <f t="shared" si="2"/>
        <v>0</v>
      </c>
      <c r="P26" s="183">
        <f t="shared" si="3"/>
        <v>0</v>
      </c>
      <c r="Q26" s="188">
        <f t="shared" si="4"/>
        <v>7</v>
      </c>
    </row>
    <row r="27" spans="1:17" x14ac:dyDescent="0.2">
      <c r="A27" s="174">
        <f t="shared" si="1"/>
        <v>45620</v>
      </c>
      <c r="B27" s="175"/>
      <c r="C27" s="176"/>
      <c r="D27" s="177"/>
      <c r="E27" s="178"/>
      <c r="F27" s="177"/>
      <c r="G27" s="178"/>
      <c r="H27" s="177"/>
      <c r="I27" s="178"/>
      <c r="J27" s="177"/>
      <c r="K27" s="178"/>
      <c r="L27" s="179"/>
      <c r="M27" s="180"/>
      <c r="N27" s="187"/>
      <c r="O27" s="182">
        <f t="shared" si="2"/>
        <v>0</v>
      </c>
      <c r="P27" s="183">
        <f t="shared" si="3"/>
        <v>0</v>
      </c>
      <c r="Q27" s="188">
        <f t="shared" si="4"/>
        <v>1</v>
      </c>
    </row>
    <row r="28" spans="1:17" x14ac:dyDescent="0.2">
      <c r="A28" s="104">
        <f t="shared" si="1"/>
        <v>45621</v>
      </c>
      <c r="B28" s="113"/>
      <c r="C28" s="114"/>
      <c r="D28" s="115"/>
      <c r="E28" s="116"/>
      <c r="F28" s="115"/>
      <c r="G28" s="116"/>
      <c r="H28" s="115"/>
      <c r="I28" s="116"/>
      <c r="J28" s="115"/>
      <c r="K28" s="116"/>
      <c r="L28" s="117"/>
      <c r="M28" s="118" t="s">
        <v>122</v>
      </c>
      <c r="N28" s="119"/>
      <c r="O28" s="106">
        <f t="shared" ref="O28:O33" si="5">IF(OR(M28="k",M28="n",M28="u"),$E$37,IF(M28="h",C28-B28+E28-D28+G28-F28+I28-H28+K28-J28-L28+$E$37/2,C28-B28+E28-D28+G28-F28+I28-H28+K28-J28-L28))</f>
        <v>0.32916666666666666</v>
      </c>
      <c r="P28" s="107">
        <f t="shared" ref="P28:P33" si="6">IF(AND(Q28&gt;1,Q28&lt;7),(O28-$E$37)*24,O28*24)+P27</f>
        <v>0</v>
      </c>
      <c r="Q28" s="108">
        <f t="shared" ref="Q28:Q33" si="7">WEEKDAY(A28)</f>
        <v>2</v>
      </c>
    </row>
    <row r="29" spans="1:17" x14ac:dyDescent="0.2">
      <c r="A29" s="104">
        <f t="shared" si="1"/>
        <v>45622</v>
      </c>
      <c r="B29" s="113"/>
      <c r="C29" s="114"/>
      <c r="D29" s="115"/>
      <c r="E29" s="116"/>
      <c r="F29" s="115"/>
      <c r="G29" s="116"/>
      <c r="H29" s="115"/>
      <c r="I29" s="116"/>
      <c r="J29" s="115"/>
      <c r="K29" s="116"/>
      <c r="L29" s="117"/>
      <c r="M29" s="118" t="s">
        <v>122</v>
      </c>
      <c r="N29" s="119"/>
      <c r="O29" s="106">
        <f t="shared" si="5"/>
        <v>0.32916666666666666</v>
      </c>
      <c r="P29" s="107">
        <f t="shared" si="6"/>
        <v>0</v>
      </c>
      <c r="Q29" s="108">
        <f t="shared" si="7"/>
        <v>3</v>
      </c>
    </row>
    <row r="30" spans="1:17" x14ac:dyDescent="0.2">
      <c r="A30" s="104">
        <f t="shared" si="1"/>
        <v>45623</v>
      </c>
      <c r="B30" s="113"/>
      <c r="C30" s="114"/>
      <c r="D30" s="115"/>
      <c r="E30" s="116"/>
      <c r="F30" s="115"/>
      <c r="G30" s="116"/>
      <c r="H30" s="115"/>
      <c r="I30" s="116"/>
      <c r="J30" s="115"/>
      <c r="K30" s="116"/>
      <c r="L30" s="117"/>
      <c r="M30" s="118" t="s">
        <v>122</v>
      </c>
      <c r="N30" s="119"/>
      <c r="O30" s="106">
        <f t="shared" si="5"/>
        <v>0.32916666666666666</v>
      </c>
      <c r="P30" s="107">
        <f t="shared" si="6"/>
        <v>0</v>
      </c>
      <c r="Q30" s="108">
        <f t="shared" si="7"/>
        <v>4</v>
      </c>
    </row>
    <row r="31" spans="1:17" x14ac:dyDescent="0.2">
      <c r="A31" s="104">
        <f t="shared" si="1"/>
        <v>45624</v>
      </c>
      <c r="B31" s="113"/>
      <c r="C31" s="114"/>
      <c r="D31" s="115"/>
      <c r="E31" s="116"/>
      <c r="F31" s="115"/>
      <c r="G31" s="116"/>
      <c r="H31" s="115"/>
      <c r="I31" s="116"/>
      <c r="J31" s="115"/>
      <c r="K31" s="116"/>
      <c r="L31" s="117"/>
      <c r="M31" s="118" t="s">
        <v>122</v>
      </c>
      <c r="N31" s="119"/>
      <c r="O31" s="106">
        <f t="shared" si="5"/>
        <v>0.32916666666666666</v>
      </c>
      <c r="P31" s="107">
        <f t="shared" si="6"/>
        <v>0</v>
      </c>
      <c r="Q31" s="108">
        <f t="shared" si="7"/>
        <v>5</v>
      </c>
    </row>
    <row r="32" spans="1:17" x14ac:dyDescent="0.2">
      <c r="A32" s="104">
        <f t="shared" si="1"/>
        <v>45625</v>
      </c>
      <c r="B32" s="113"/>
      <c r="C32" s="114"/>
      <c r="D32" s="115"/>
      <c r="E32" s="116"/>
      <c r="F32" s="115"/>
      <c r="G32" s="116"/>
      <c r="H32" s="115"/>
      <c r="I32" s="116"/>
      <c r="J32" s="115"/>
      <c r="K32" s="116"/>
      <c r="L32" s="117"/>
      <c r="M32" s="118" t="s">
        <v>122</v>
      </c>
      <c r="N32" s="119"/>
      <c r="O32" s="106">
        <f t="shared" si="5"/>
        <v>0.32916666666666666</v>
      </c>
      <c r="P32" s="107">
        <f t="shared" si="6"/>
        <v>0</v>
      </c>
      <c r="Q32" s="108">
        <f t="shared" si="7"/>
        <v>6</v>
      </c>
    </row>
    <row r="33" spans="1:17" x14ac:dyDescent="0.2">
      <c r="A33" s="174">
        <f t="shared" si="1"/>
        <v>45626</v>
      </c>
      <c r="B33" s="175"/>
      <c r="C33" s="176"/>
      <c r="D33" s="177"/>
      <c r="E33" s="178"/>
      <c r="F33" s="177"/>
      <c r="G33" s="178"/>
      <c r="H33" s="177"/>
      <c r="I33" s="178"/>
      <c r="J33" s="177"/>
      <c r="K33" s="178"/>
      <c r="L33" s="179"/>
      <c r="M33" s="180"/>
      <c r="N33" s="187"/>
      <c r="O33" s="182">
        <f t="shared" si="5"/>
        <v>0</v>
      </c>
      <c r="P33" s="183">
        <f t="shared" si="6"/>
        <v>0</v>
      </c>
      <c r="Q33" s="188">
        <f t="shared" si="7"/>
        <v>7</v>
      </c>
    </row>
    <row r="34" spans="1:17" ht="13.5" thickBot="1" x14ac:dyDescent="0.25">
      <c r="A34" s="191"/>
      <c r="B34" s="192"/>
      <c r="C34" s="193"/>
      <c r="D34" s="194"/>
      <c r="E34" s="195"/>
      <c r="F34" s="194"/>
      <c r="G34" s="195"/>
      <c r="H34" s="194"/>
      <c r="I34" s="195"/>
      <c r="J34" s="194"/>
      <c r="K34" s="195"/>
      <c r="L34" s="196"/>
      <c r="M34" s="197"/>
      <c r="N34" s="198"/>
      <c r="O34" s="199"/>
      <c r="P34" s="200"/>
      <c r="Q34" s="201"/>
    </row>
    <row r="35" spans="1:17" x14ac:dyDescent="0.2">
      <c r="A35" s="72"/>
      <c r="B35" s="73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4"/>
      <c r="N35" s="25" t="s">
        <v>55</v>
      </c>
      <c r="O35" s="171">
        <f>SUM(O4:O34)</f>
        <v>6.583333333333333</v>
      </c>
      <c r="P35" s="51"/>
    </row>
    <row r="36" spans="1:17" x14ac:dyDescent="0.2">
      <c r="B36" s="64" t="s">
        <v>11</v>
      </c>
      <c r="C36" s="68"/>
      <c r="D36" s="68"/>
      <c r="E36" s="57">
        <v>20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6.583333333333333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P33</f>
        <v>0</v>
      </c>
      <c r="P38" s="33"/>
      <c r="Q38" s="164" t="e">
        <f>SUM(#REF!)</f>
        <v>#REF!</v>
      </c>
    </row>
    <row r="39" spans="1:17" ht="13.5" thickBot="1" x14ac:dyDescent="0.25">
      <c r="B39" s="230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IF(Okt!G40="Ja","Ja",IF(MIN(P4:P34)&lt;=0,"JA","NEIN"))</f>
        <v>Ja</v>
      </c>
      <c r="H40" s="257" t="s">
        <v>129</v>
      </c>
      <c r="I40" s="258"/>
      <c r="J40" s="258"/>
      <c r="K40" s="258"/>
      <c r="L40" s="221">
        <f>Okt!L40-COUNTIF(M4:M34,"u")-(COUNTIF(M4:M34,"h")/2)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5G/62n3H4uEdJPAY/nlpUMY04xDObxl510ChnGNkIQCuwa3UmwjAOgClvmoiiNcOFolyt/cGnEnOO902YCp+Ew==" saltValue="8IXg0HTzVmcRCY8vrfLUfA==" spinCount="100000" sheet="1" objects="1" scenarios="1"/>
  <mergeCells count="10">
    <mergeCell ref="N44:P44"/>
    <mergeCell ref="B1:K1"/>
    <mergeCell ref="E44:M44"/>
    <mergeCell ref="B3:C3"/>
    <mergeCell ref="D3:E3"/>
    <mergeCell ref="F3:G3"/>
    <mergeCell ref="H3:I3"/>
    <mergeCell ref="J3:K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B5" sqref="B5"/>
    </sheetView>
  </sheetViews>
  <sheetFormatPr baseColWidth="10" defaultColWidth="11.42578125" defaultRowHeight="12.75" x14ac:dyDescent="0.2"/>
  <cols>
    <col min="1" max="1" width="11.7109375" bestFit="1" customWidth="1"/>
    <col min="2" max="11" width="5.7109375" customWidth="1"/>
    <col min="12" max="12" width="6.42578125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Nov!O38</f>
        <v>0</v>
      </c>
      <c r="Q2" s="2" t="s">
        <v>36</v>
      </c>
    </row>
    <row r="3" spans="1:17" s="2" customFormat="1" ht="9" thickBot="1" x14ac:dyDescent="0.2">
      <c r="A3" s="235" t="s">
        <v>0</v>
      </c>
      <c r="B3" s="263" t="s">
        <v>75</v>
      </c>
      <c r="C3" s="264"/>
      <c r="D3" s="261" t="s">
        <v>76</v>
      </c>
      <c r="E3" s="262"/>
      <c r="F3" s="261" t="s">
        <v>77</v>
      </c>
      <c r="G3" s="262"/>
      <c r="H3" s="261" t="s">
        <v>78</v>
      </c>
      <c r="I3" s="262"/>
      <c r="J3" s="261" t="s">
        <v>101</v>
      </c>
      <c r="K3" s="262"/>
      <c r="L3" s="236" t="s">
        <v>102</v>
      </c>
      <c r="M3" s="237"/>
      <c r="N3" s="238"/>
      <c r="O3" s="239" t="s">
        <v>9</v>
      </c>
      <c r="P3" s="240" t="s">
        <v>34</v>
      </c>
      <c r="Q3" s="241" t="s">
        <v>35</v>
      </c>
    </row>
    <row r="4" spans="1:17" x14ac:dyDescent="0.2">
      <c r="A4" s="174">
        <f>Nov!A33+1</f>
        <v>45627</v>
      </c>
      <c r="B4" s="175"/>
      <c r="C4" s="176"/>
      <c r="D4" s="177"/>
      <c r="E4" s="178"/>
      <c r="F4" s="177"/>
      <c r="G4" s="178"/>
      <c r="H4" s="177"/>
      <c r="I4" s="178"/>
      <c r="J4" s="177"/>
      <c r="K4" s="178"/>
      <c r="L4" s="179"/>
      <c r="M4" s="180" t="s">
        <v>122</v>
      </c>
      <c r="N4" s="207" t="s">
        <v>92</v>
      </c>
      <c r="O4" s="182">
        <f t="shared" ref="O4" si="0">IF(OR(M4="k",M4="n",M4="u"),$E$37,IF(M4="h",C4-B4+E4-D4+G4-F4+I4-H4+K4-J4-L4+$E$37/2,C4-B4+E4-D4+G4-F4+I4-H4+K4-J4-L4))</f>
        <v>0.32916666666666666</v>
      </c>
      <c r="P4" s="183">
        <f>IF(AND(Q4&gt;1,Q4&lt;7),(O4-$E$37)*24,O4*24)+P2</f>
        <v>7.9</v>
      </c>
      <c r="Q4" s="188">
        <f t="shared" ref="Q4" si="1">WEEKDAY(A4)</f>
        <v>1</v>
      </c>
    </row>
    <row r="5" spans="1:17" x14ac:dyDescent="0.2">
      <c r="A5" s="104">
        <f t="shared" ref="A5:A34" si="2">A4+1</f>
        <v>45628</v>
      </c>
      <c r="B5" s="113"/>
      <c r="C5" s="114"/>
      <c r="D5" s="115"/>
      <c r="E5" s="116"/>
      <c r="F5" s="115"/>
      <c r="G5" s="116"/>
      <c r="H5" s="115"/>
      <c r="I5" s="116"/>
      <c r="J5" s="115"/>
      <c r="K5" s="116"/>
      <c r="L5" s="117"/>
      <c r="M5" s="118" t="s">
        <v>122</v>
      </c>
      <c r="N5" s="119"/>
      <c r="O5" s="106">
        <f t="shared" ref="O5:O23" si="3">IF(OR(M5="k",M5="n",M5="u"),$E$37,IF(M5="h",C5-B5+E5-D5+G5-F5+I5-H5+K5-J5-L5+$E$37/2,C5-B5+E5-D5+G5-F5+I5-H5+K5-J5-L5))</f>
        <v>0.32916666666666666</v>
      </c>
      <c r="P5" s="107">
        <f t="shared" ref="P5:P23" si="4">IF(AND(Q5&gt;1,Q5&lt;7),(O5-$E$37)*24,O5*24)+P4</f>
        <v>7.9</v>
      </c>
      <c r="Q5" s="108">
        <f t="shared" ref="Q5:Q23" si="5">WEEKDAY(A5)</f>
        <v>2</v>
      </c>
    </row>
    <row r="6" spans="1:17" x14ac:dyDescent="0.2">
      <c r="A6" s="104">
        <f t="shared" si="2"/>
        <v>45629</v>
      </c>
      <c r="B6" s="113"/>
      <c r="C6" s="114"/>
      <c r="D6" s="115"/>
      <c r="E6" s="116"/>
      <c r="F6" s="115"/>
      <c r="G6" s="116"/>
      <c r="H6" s="115"/>
      <c r="I6" s="116"/>
      <c r="J6" s="115"/>
      <c r="K6" s="116"/>
      <c r="L6" s="117"/>
      <c r="M6" s="118" t="s">
        <v>122</v>
      </c>
      <c r="N6" s="119"/>
      <c r="O6" s="106">
        <f t="shared" si="3"/>
        <v>0.32916666666666666</v>
      </c>
      <c r="P6" s="107">
        <f t="shared" si="4"/>
        <v>7.9</v>
      </c>
      <c r="Q6" s="108">
        <f t="shared" si="5"/>
        <v>3</v>
      </c>
    </row>
    <row r="7" spans="1:17" x14ac:dyDescent="0.2">
      <c r="A7" s="104">
        <f t="shared" si="2"/>
        <v>45630</v>
      </c>
      <c r="B7" s="113"/>
      <c r="C7" s="114"/>
      <c r="D7" s="115"/>
      <c r="E7" s="116"/>
      <c r="F7" s="115"/>
      <c r="G7" s="116"/>
      <c r="H7" s="115"/>
      <c r="I7" s="116"/>
      <c r="J7" s="115"/>
      <c r="K7" s="116"/>
      <c r="L7" s="117"/>
      <c r="M7" s="118" t="s">
        <v>122</v>
      </c>
      <c r="N7" s="127"/>
      <c r="O7" s="106">
        <f t="shared" si="3"/>
        <v>0.32916666666666666</v>
      </c>
      <c r="P7" s="107">
        <f t="shared" si="4"/>
        <v>7.9</v>
      </c>
      <c r="Q7" s="108">
        <f t="shared" si="5"/>
        <v>4</v>
      </c>
    </row>
    <row r="8" spans="1:17" x14ac:dyDescent="0.2">
      <c r="A8" s="104">
        <f t="shared" si="2"/>
        <v>45631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3"/>
        <v>0.32916666666666666</v>
      </c>
      <c r="P8" s="107">
        <f t="shared" si="4"/>
        <v>7.9</v>
      </c>
      <c r="Q8" s="108">
        <f t="shared" si="5"/>
        <v>5</v>
      </c>
    </row>
    <row r="9" spans="1:17" x14ac:dyDescent="0.2">
      <c r="A9" s="104">
        <f t="shared" si="2"/>
        <v>45632</v>
      </c>
      <c r="B9" s="113"/>
      <c r="C9" s="114"/>
      <c r="D9" s="115"/>
      <c r="E9" s="116"/>
      <c r="F9" s="115"/>
      <c r="G9" s="116"/>
      <c r="H9" s="115"/>
      <c r="I9" s="116"/>
      <c r="J9" s="115"/>
      <c r="K9" s="116"/>
      <c r="L9" s="117"/>
      <c r="M9" s="118" t="s">
        <v>122</v>
      </c>
      <c r="N9" s="119" t="s">
        <v>124</v>
      </c>
      <c r="O9" s="106">
        <f t="shared" si="3"/>
        <v>0.32916666666666666</v>
      </c>
      <c r="P9" s="107">
        <f t="shared" si="4"/>
        <v>7.9</v>
      </c>
      <c r="Q9" s="108">
        <f t="shared" si="5"/>
        <v>6</v>
      </c>
    </row>
    <row r="10" spans="1:17" x14ac:dyDescent="0.2">
      <c r="A10" s="174">
        <f t="shared" si="2"/>
        <v>45633</v>
      </c>
      <c r="B10" s="175"/>
      <c r="C10" s="176"/>
      <c r="D10" s="177"/>
      <c r="E10" s="178"/>
      <c r="F10" s="177"/>
      <c r="G10" s="178"/>
      <c r="H10" s="177"/>
      <c r="I10" s="178"/>
      <c r="J10" s="177"/>
      <c r="K10" s="178"/>
      <c r="L10" s="179"/>
      <c r="M10" s="180"/>
      <c r="N10" s="187"/>
      <c r="O10" s="182">
        <f t="shared" si="3"/>
        <v>0</v>
      </c>
      <c r="P10" s="183">
        <f t="shared" si="4"/>
        <v>7.9</v>
      </c>
      <c r="Q10" s="188">
        <f t="shared" si="5"/>
        <v>7</v>
      </c>
    </row>
    <row r="11" spans="1:17" x14ac:dyDescent="0.2">
      <c r="A11" s="174">
        <f t="shared" si="2"/>
        <v>45634</v>
      </c>
      <c r="B11" s="175"/>
      <c r="C11" s="176"/>
      <c r="D11" s="177"/>
      <c r="E11" s="178"/>
      <c r="F11" s="177"/>
      <c r="G11" s="178"/>
      <c r="H11" s="177"/>
      <c r="I11" s="178"/>
      <c r="J11" s="177"/>
      <c r="K11" s="178"/>
      <c r="L11" s="179"/>
      <c r="M11" s="180"/>
      <c r="N11" s="207" t="s">
        <v>123</v>
      </c>
      <c r="O11" s="182">
        <f t="shared" si="3"/>
        <v>0</v>
      </c>
      <c r="P11" s="183">
        <f t="shared" si="4"/>
        <v>7.9</v>
      </c>
      <c r="Q11" s="188">
        <f t="shared" si="5"/>
        <v>1</v>
      </c>
    </row>
    <row r="12" spans="1:17" x14ac:dyDescent="0.2">
      <c r="A12" s="104">
        <f t="shared" si="2"/>
        <v>45635</v>
      </c>
      <c r="B12" s="113"/>
      <c r="C12" s="114"/>
      <c r="D12" s="115"/>
      <c r="E12" s="116"/>
      <c r="F12" s="115"/>
      <c r="G12" s="116"/>
      <c r="H12" s="115"/>
      <c r="I12" s="116"/>
      <c r="J12" s="115"/>
      <c r="K12" s="116"/>
      <c r="L12" s="117"/>
      <c r="M12" s="118" t="s">
        <v>122</v>
      </c>
      <c r="N12" s="119"/>
      <c r="O12" s="106">
        <f t="shared" si="3"/>
        <v>0.32916666666666666</v>
      </c>
      <c r="P12" s="107">
        <f t="shared" si="4"/>
        <v>7.9</v>
      </c>
      <c r="Q12" s="108">
        <f t="shared" si="5"/>
        <v>2</v>
      </c>
    </row>
    <row r="13" spans="1:17" x14ac:dyDescent="0.2">
      <c r="A13" s="104">
        <f t="shared" si="2"/>
        <v>45636</v>
      </c>
      <c r="B13" s="113"/>
      <c r="C13" s="114"/>
      <c r="D13" s="115"/>
      <c r="E13" s="116"/>
      <c r="F13" s="115"/>
      <c r="G13" s="116"/>
      <c r="H13" s="115"/>
      <c r="I13" s="116"/>
      <c r="J13" s="115"/>
      <c r="K13" s="116"/>
      <c r="L13" s="117"/>
      <c r="M13" s="118" t="s">
        <v>122</v>
      </c>
      <c r="N13" s="119"/>
      <c r="O13" s="106">
        <f t="shared" si="3"/>
        <v>0.32916666666666666</v>
      </c>
      <c r="P13" s="107">
        <f t="shared" si="4"/>
        <v>7.9</v>
      </c>
      <c r="Q13" s="108">
        <f t="shared" si="5"/>
        <v>3</v>
      </c>
    </row>
    <row r="14" spans="1:17" x14ac:dyDescent="0.2">
      <c r="A14" s="104">
        <f t="shared" si="2"/>
        <v>45637</v>
      </c>
      <c r="B14" s="113"/>
      <c r="C14" s="114"/>
      <c r="D14" s="115"/>
      <c r="E14" s="116"/>
      <c r="F14" s="115"/>
      <c r="G14" s="116"/>
      <c r="H14" s="115"/>
      <c r="I14" s="116"/>
      <c r="J14" s="115"/>
      <c r="K14" s="116"/>
      <c r="L14" s="117"/>
      <c r="M14" s="118" t="s">
        <v>122</v>
      </c>
      <c r="N14" s="119"/>
      <c r="O14" s="106">
        <f t="shared" si="3"/>
        <v>0.32916666666666666</v>
      </c>
      <c r="P14" s="107">
        <f t="shared" si="4"/>
        <v>7.9</v>
      </c>
      <c r="Q14" s="108">
        <f t="shared" si="5"/>
        <v>4</v>
      </c>
    </row>
    <row r="15" spans="1:17" x14ac:dyDescent="0.2">
      <c r="A15" s="104">
        <f t="shared" si="2"/>
        <v>45638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19"/>
      <c r="O15" s="106">
        <f t="shared" si="3"/>
        <v>0.32916666666666666</v>
      </c>
      <c r="P15" s="107">
        <f t="shared" si="4"/>
        <v>7.9</v>
      </c>
      <c r="Q15" s="108">
        <f t="shared" si="5"/>
        <v>5</v>
      </c>
    </row>
    <row r="16" spans="1:17" x14ac:dyDescent="0.2">
      <c r="A16" s="104">
        <f t="shared" si="2"/>
        <v>45639</v>
      </c>
      <c r="B16" s="113"/>
      <c r="C16" s="114"/>
      <c r="D16" s="115"/>
      <c r="E16" s="116"/>
      <c r="F16" s="115"/>
      <c r="G16" s="116"/>
      <c r="H16" s="115"/>
      <c r="I16" s="116"/>
      <c r="J16" s="115"/>
      <c r="K16" s="116"/>
      <c r="L16" s="117"/>
      <c r="M16" s="118" t="s">
        <v>122</v>
      </c>
      <c r="N16" s="119"/>
      <c r="O16" s="106">
        <f t="shared" si="3"/>
        <v>0.32916666666666666</v>
      </c>
      <c r="P16" s="107">
        <f t="shared" si="4"/>
        <v>7.9</v>
      </c>
      <c r="Q16" s="108">
        <f t="shared" si="5"/>
        <v>6</v>
      </c>
    </row>
    <row r="17" spans="1:17" x14ac:dyDescent="0.2">
      <c r="A17" s="174">
        <f t="shared" si="2"/>
        <v>45640</v>
      </c>
      <c r="B17" s="175"/>
      <c r="C17" s="176"/>
      <c r="D17" s="177"/>
      <c r="E17" s="178"/>
      <c r="F17" s="177"/>
      <c r="G17" s="178"/>
      <c r="H17" s="177"/>
      <c r="I17" s="178"/>
      <c r="J17" s="177"/>
      <c r="K17" s="178"/>
      <c r="L17" s="179"/>
      <c r="M17" s="180"/>
      <c r="N17" s="187"/>
      <c r="O17" s="182">
        <f t="shared" si="3"/>
        <v>0</v>
      </c>
      <c r="P17" s="183">
        <f t="shared" si="4"/>
        <v>7.9</v>
      </c>
      <c r="Q17" s="188">
        <f t="shared" si="5"/>
        <v>7</v>
      </c>
    </row>
    <row r="18" spans="1:17" x14ac:dyDescent="0.2">
      <c r="A18" s="174">
        <f t="shared" si="2"/>
        <v>45641</v>
      </c>
      <c r="B18" s="175"/>
      <c r="C18" s="176"/>
      <c r="D18" s="177"/>
      <c r="E18" s="178"/>
      <c r="F18" s="177"/>
      <c r="G18" s="178"/>
      <c r="H18" s="177"/>
      <c r="I18" s="178"/>
      <c r="J18" s="177"/>
      <c r="K18" s="178"/>
      <c r="L18" s="179"/>
      <c r="M18" s="180"/>
      <c r="N18" s="207" t="s">
        <v>93</v>
      </c>
      <c r="O18" s="182">
        <f t="shared" si="3"/>
        <v>0</v>
      </c>
      <c r="P18" s="183">
        <f t="shared" si="4"/>
        <v>7.9</v>
      </c>
      <c r="Q18" s="188">
        <f t="shared" si="5"/>
        <v>1</v>
      </c>
    </row>
    <row r="19" spans="1:17" x14ac:dyDescent="0.2">
      <c r="A19" s="104">
        <f t="shared" si="2"/>
        <v>45642</v>
      </c>
      <c r="B19" s="113"/>
      <c r="C19" s="114"/>
      <c r="D19" s="115"/>
      <c r="E19" s="116"/>
      <c r="F19" s="115"/>
      <c r="G19" s="116"/>
      <c r="H19" s="115"/>
      <c r="I19" s="116"/>
      <c r="J19" s="115"/>
      <c r="K19" s="116"/>
      <c r="L19" s="117"/>
      <c r="M19" s="118" t="s">
        <v>122</v>
      </c>
      <c r="N19" s="119"/>
      <c r="O19" s="106">
        <f t="shared" si="3"/>
        <v>0.32916666666666666</v>
      </c>
      <c r="P19" s="107">
        <f t="shared" si="4"/>
        <v>7.9</v>
      </c>
      <c r="Q19" s="108">
        <f t="shared" si="5"/>
        <v>2</v>
      </c>
    </row>
    <row r="20" spans="1:17" x14ac:dyDescent="0.2">
      <c r="A20" s="104">
        <f t="shared" si="2"/>
        <v>45643</v>
      </c>
      <c r="B20" s="113"/>
      <c r="C20" s="114"/>
      <c r="D20" s="115"/>
      <c r="E20" s="116"/>
      <c r="F20" s="115"/>
      <c r="G20" s="116"/>
      <c r="H20" s="115"/>
      <c r="I20" s="116"/>
      <c r="J20" s="115"/>
      <c r="K20" s="116"/>
      <c r="L20" s="117"/>
      <c r="M20" s="118" t="s">
        <v>122</v>
      </c>
      <c r="N20" s="119"/>
      <c r="O20" s="106">
        <f t="shared" si="3"/>
        <v>0.32916666666666666</v>
      </c>
      <c r="P20" s="107">
        <f t="shared" si="4"/>
        <v>7.9</v>
      </c>
      <c r="Q20" s="108">
        <f t="shared" si="5"/>
        <v>3</v>
      </c>
    </row>
    <row r="21" spans="1:17" x14ac:dyDescent="0.2">
      <c r="A21" s="104">
        <f t="shared" si="2"/>
        <v>45644</v>
      </c>
      <c r="B21" s="113"/>
      <c r="C21" s="114"/>
      <c r="D21" s="115"/>
      <c r="E21" s="116"/>
      <c r="F21" s="115"/>
      <c r="G21" s="116"/>
      <c r="H21" s="115"/>
      <c r="I21" s="116"/>
      <c r="J21" s="115"/>
      <c r="K21" s="116"/>
      <c r="L21" s="117"/>
      <c r="M21" s="118" t="s">
        <v>122</v>
      </c>
      <c r="N21" s="119"/>
      <c r="O21" s="106">
        <f t="shared" si="3"/>
        <v>0.32916666666666666</v>
      </c>
      <c r="P21" s="107">
        <f t="shared" si="4"/>
        <v>7.9</v>
      </c>
      <c r="Q21" s="108">
        <f t="shared" si="5"/>
        <v>4</v>
      </c>
    </row>
    <row r="22" spans="1:17" x14ac:dyDescent="0.2">
      <c r="A22" s="104">
        <f t="shared" si="2"/>
        <v>45645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19"/>
      <c r="O22" s="106">
        <f t="shared" si="3"/>
        <v>0.32916666666666666</v>
      </c>
      <c r="P22" s="107">
        <f t="shared" si="4"/>
        <v>7.9</v>
      </c>
      <c r="Q22" s="108">
        <f t="shared" si="5"/>
        <v>5</v>
      </c>
    </row>
    <row r="23" spans="1:17" x14ac:dyDescent="0.2">
      <c r="A23" s="104">
        <f t="shared" si="2"/>
        <v>45646</v>
      </c>
      <c r="B23" s="113"/>
      <c r="C23" s="114"/>
      <c r="D23" s="115"/>
      <c r="E23" s="116"/>
      <c r="F23" s="115"/>
      <c r="G23" s="116"/>
      <c r="H23" s="115"/>
      <c r="I23" s="116"/>
      <c r="J23" s="115"/>
      <c r="K23" s="116"/>
      <c r="L23" s="117"/>
      <c r="M23" s="118" t="s">
        <v>122</v>
      </c>
      <c r="N23" s="119"/>
      <c r="O23" s="106">
        <f t="shared" si="3"/>
        <v>0.32916666666666666</v>
      </c>
      <c r="P23" s="107">
        <f t="shared" si="4"/>
        <v>7.9</v>
      </c>
      <c r="Q23" s="108">
        <f t="shared" si="5"/>
        <v>6</v>
      </c>
    </row>
    <row r="24" spans="1:17" x14ac:dyDescent="0.2">
      <c r="A24" s="174">
        <f t="shared" si="2"/>
        <v>45647</v>
      </c>
      <c r="B24" s="175"/>
      <c r="C24" s="176"/>
      <c r="D24" s="177"/>
      <c r="E24" s="178"/>
      <c r="F24" s="177"/>
      <c r="G24" s="178"/>
      <c r="H24" s="177"/>
      <c r="I24" s="178"/>
      <c r="J24" s="177"/>
      <c r="K24" s="178"/>
      <c r="L24" s="179"/>
      <c r="M24" s="180"/>
      <c r="N24" s="187"/>
      <c r="O24" s="182">
        <f t="shared" ref="O24:O25" si="6">IF(OR(M24="k",M24="n",M24="u"),$E$37,IF(M24="h",C24-B24+E24-D24+G24-F24+I24-H24+K24-J24-L24+$E$37/2,C24-B24+E24-D24+G24-F24+I24-H24+K24-J24-L24))</f>
        <v>0</v>
      </c>
      <c r="P24" s="183">
        <f t="shared" ref="P24:P25" si="7">IF(AND(Q24&gt;1,Q24&lt;7),(O24-$E$37)*24,O24*24)+P23</f>
        <v>7.9</v>
      </c>
      <c r="Q24" s="188">
        <f t="shared" ref="Q24:Q25" si="8">WEEKDAY(A24)</f>
        <v>7</v>
      </c>
    </row>
    <row r="25" spans="1:17" x14ac:dyDescent="0.2">
      <c r="A25" s="174">
        <f t="shared" si="2"/>
        <v>45648</v>
      </c>
      <c r="B25" s="175"/>
      <c r="C25" s="176"/>
      <c r="D25" s="177"/>
      <c r="E25" s="178"/>
      <c r="F25" s="177"/>
      <c r="G25" s="178"/>
      <c r="H25" s="177"/>
      <c r="I25" s="178"/>
      <c r="J25" s="177"/>
      <c r="K25" s="178"/>
      <c r="L25" s="179"/>
      <c r="M25" s="180"/>
      <c r="N25" s="207" t="s">
        <v>135</v>
      </c>
      <c r="O25" s="182">
        <f t="shared" si="6"/>
        <v>0</v>
      </c>
      <c r="P25" s="183">
        <f t="shared" si="7"/>
        <v>7.9</v>
      </c>
      <c r="Q25" s="188">
        <f t="shared" si="8"/>
        <v>1</v>
      </c>
    </row>
    <row r="26" spans="1:17" x14ac:dyDescent="0.2">
      <c r="A26" s="104">
        <f t="shared" si="2"/>
        <v>45649</v>
      </c>
      <c r="B26" s="113"/>
      <c r="C26" s="114"/>
      <c r="D26" s="115"/>
      <c r="E26" s="116"/>
      <c r="F26" s="115"/>
      <c r="G26" s="116"/>
      <c r="H26" s="115"/>
      <c r="I26" s="116"/>
      <c r="J26" s="115"/>
      <c r="K26" s="116"/>
      <c r="L26" s="117"/>
      <c r="M26" s="118" t="s">
        <v>122</v>
      </c>
      <c r="N26" s="119"/>
      <c r="O26" s="106">
        <f t="shared" ref="O26:O34" si="9">IF(OR(M26="k",M26="n",M26="u"),$E$37,IF(M26="h",C26-B26+E26-D26+G26-F26+I26-H26+K26-J26-L26+$E$37/2,C26-B26+E26-D26+G26-F26+I26-H26+K26-J26-L26))</f>
        <v>0.32916666666666666</v>
      </c>
      <c r="P26" s="107">
        <f t="shared" ref="P26:P34" si="10">IF(AND(Q26&gt;1,Q26&lt;7),(O26-$E$37)*24,O26*24)+P25</f>
        <v>7.9</v>
      </c>
      <c r="Q26" s="108">
        <f t="shared" ref="Q26:Q33" si="11">WEEKDAY(A26)</f>
        <v>2</v>
      </c>
    </row>
    <row r="27" spans="1:17" x14ac:dyDescent="0.2">
      <c r="A27" s="174">
        <f t="shared" si="2"/>
        <v>45650</v>
      </c>
      <c r="B27" s="175"/>
      <c r="C27" s="176"/>
      <c r="D27" s="177"/>
      <c r="E27" s="178"/>
      <c r="F27" s="177"/>
      <c r="G27" s="178"/>
      <c r="H27" s="177"/>
      <c r="I27" s="178"/>
      <c r="J27" s="177"/>
      <c r="K27" s="178"/>
      <c r="L27" s="179"/>
      <c r="M27" s="180"/>
      <c r="N27" s="181" t="s">
        <v>136</v>
      </c>
      <c r="O27" s="182">
        <f t="shared" si="9"/>
        <v>0</v>
      </c>
      <c r="P27" s="183">
        <f t="shared" si="10"/>
        <v>7.9</v>
      </c>
      <c r="Q27" s="188">
        <v>0</v>
      </c>
    </row>
    <row r="28" spans="1:17" x14ac:dyDescent="0.2">
      <c r="A28" s="174">
        <f t="shared" si="2"/>
        <v>45651</v>
      </c>
      <c r="B28" s="175"/>
      <c r="C28" s="176"/>
      <c r="D28" s="177"/>
      <c r="E28" s="178"/>
      <c r="F28" s="177"/>
      <c r="G28" s="178"/>
      <c r="H28" s="177"/>
      <c r="I28" s="178"/>
      <c r="J28" s="177"/>
      <c r="K28" s="178"/>
      <c r="L28" s="179"/>
      <c r="M28" s="180"/>
      <c r="N28" s="181" t="s">
        <v>137</v>
      </c>
      <c r="O28" s="182">
        <f t="shared" si="9"/>
        <v>0</v>
      </c>
      <c r="P28" s="183">
        <f t="shared" si="10"/>
        <v>7.9</v>
      </c>
      <c r="Q28" s="184">
        <v>0</v>
      </c>
    </row>
    <row r="29" spans="1:17" x14ac:dyDescent="0.2">
      <c r="A29" s="174">
        <f t="shared" si="2"/>
        <v>45652</v>
      </c>
      <c r="B29" s="175"/>
      <c r="C29" s="176"/>
      <c r="D29" s="177"/>
      <c r="E29" s="178"/>
      <c r="F29" s="177"/>
      <c r="G29" s="178"/>
      <c r="H29" s="177"/>
      <c r="I29" s="178"/>
      <c r="J29" s="177"/>
      <c r="K29" s="178"/>
      <c r="L29" s="179"/>
      <c r="M29" s="180"/>
      <c r="N29" s="181" t="s">
        <v>138</v>
      </c>
      <c r="O29" s="182">
        <f t="shared" si="9"/>
        <v>0</v>
      </c>
      <c r="P29" s="183">
        <f t="shared" si="10"/>
        <v>7.9</v>
      </c>
      <c r="Q29" s="184">
        <v>0</v>
      </c>
    </row>
    <row r="30" spans="1:17" x14ac:dyDescent="0.2">
      <c r="A30" s="104">
        <f t="shared" si="2"/>
        <v>45653</v>
      </c>
      <c r="B30" s="113"/>
      <c r="C30" s="114"/>
      <c r="D30" s="115"/>
      <c r="E30" s="116"/>
      <c r="F30" s="115"/>
      <c r="G30" s="116"/>
      <c r="H30" s="115"/>
      <c r="I30" s="116"/>
      <c r="J30" s="115"/>
      <c r="K30" s="116"/>
      <c r="L30" s="117"/>
      <c r="M30" s="118" t="s">
        <v>122</v>
      </c>
      <c r="N30" s="119"/>
      <c r="O30" s="106">
        <f t="shared" si="9"/>
        <v>0.32916666666666666</v>
      </c>
      <c r="P30" s="107">
        <f t="shared" si="10"/>
        <v>7.9</v>
      </c>
      <c r="Q30" s="108">
        <f t="shared" si="11"/>
        <v>6</v>
      </c>
    </row>
    <row r="31" spans="1:17" x14ac:dyDescent="0.2">
      <c r="A31" s="174">
        <f t="shared" si="2"/>
        <v>45654</v>
      </c>
      <c r="B31" s="175"/>
      <c r="C31" s="176"/>
      <c r="D31" s="177"/>
      <c r="E31" s="178"/>
      <c r="F31" s="177"/>
      <c r="G31" s="178"/>
      <c r="H31" s="177"/>
      <c r="I31" s="178"/>
      <c r="J31" s="177"/>
      <c r="K31" s="178"/>
      <c r="L31" s="179"/>
      <c r="M31" s="180"/>
      <c r="N31" s="187"/>
      <c r="O31" s="182">
        <f t="shared" si="9"/>
        <v>0</v>
      </c>
      <c r="P31" s="183">
        <f t="shared" si="10"/>
        <v>7.9</v>
      </c>
      <c r="Q31" s="188">
        <f t="shared" si="11"/>
        <v>7</v>
      </c>
    </row>
    <row r="32" spans="1:17" x14ac:dyDescent="0.2">
      <c r="A32" s="174">
        <f t="shared" si="2"/>
        <v>45655</v>
      </c>
      <c r="B32" s="175"/>
      <c r="C32" s="176"/>
      <c r="D32" s="177"/>
      <c r="E32" s="178"/>
      <c r="F32" s="177"/>
      <c r="G32" s="178"/>
      <c r="H32" s="177"/>
      <c r="I32" s="178"/>
      <c r="J32" s="177"/>
      <c r="K32" s="178"/>
      <c r="L32" s="179"/>
      <c r="M32" s="180"/>
      <c r="N32" s="207"/>
      <c r="O32" s="182">
        <f t="shared" si="9"/>
        <v>0</v>
      </c>
      <c r="P32" s="183">
        <f t="shared" si="10"/>
        <v>7.9</v>
      </c>
      <c r="Q32" s="188">
        <f t="shared" si="11"/>
        <v>1</v>
      </c>
    </row>
    <row r="33" spans="1:17" x14ac:dyDescent="0.2">
      <c r="A33" s="104">
        <f t="shared" si="2"/>
        <v>45656</v>
      </c>
      <c r="B33" s="113"/>
      <c r="C33" s="114"/>
      <c r="D33" s="115"/>
      <c r="E33" s="116"/>
      <c r="F33" s="115"/>
      <c r="G33" s="116"/>
      <c r="H33" s="115"/>
      <c r="I33" s="116"/>
      <c r="J33" s="115"/>
      <c r="K33" s="116"/>
      <c r="L33" s="117"/>
      <c r="M33" s="118" t="s">
        <v>122</v>
      </c>
      <c r="N33" s="119"/>
      <c r="O33" s="106">
        <f t="shared" si="9"/>
        <v>0.32916666666666666</v>
      </c>
      <c r="P33" s="107">
        <f t="shared" si="10"/>
        <v>7.9</v>
      </c>
      <c r="Q33" s="108">
        <f t="shared" si="11"/>
        <v>2</v>
      </c>
    </row>
    <row r="34" spans="1:17" ht="13.5" thickBot="1" x14ac:dyDescent="0.25">
      <c r="A34" s="174">
        <f t="shared" si="2"/>
        <v>45657</v>
      </c>
      <c r="B34" s="192"/>
      <c r="C34" s="193"/>
      <c r="D34" s="194"/>
      <c r="E34" s="195"/>
      <c r="F34" s="194"/>
      <c r="G34" s="195"/>
      <c r="H34" s="194"/>
      <c r="I34" s="195"/>
      <c r="J34" s="194"/>
      <c r="K34" s="195"/>
      <c r="L34" s="196"/>
      <c r="M34" s="197"/>
      <c r="N34" s="242" t="s">
        <v>94</v>
      </c>
      <c r="O34" s="199">
        <f t="shared" si="9"/>
        <v>0</v>
      </c>
      <c r="P34" s="243">
        <f t="shared" si="10"/>
        <v>7.9</v>
      </c>
      <c r="Q34" s="233">
        <v>0</v>
      </c>
    </row>
    <row r="35" spans="1:17" x14ac:dyDescent="0.2">
      <c r="A35" s="72"/>
      <c r="B35" s="224"/>
      <c r="C35" s="22"/>
      <c r="D35" s="22"/>
      <c r="E35" s="22"/>
      <c r="F35" s="22"/>
      <c r="G35" s="22"/>
      <c r="H35" s="22"/>
      <c r="I35" s="22"/>
      <c r="J35" s="22"/>
      <c r="K35" s="225"/>
      <c r="L35" s="225"/>
      <c r="M35" s="228"/>
      <c r="N35" s="226" t="s">
        <v>55</v>
      </c>
      <c r="O35" s="166">
        <f>SUM(O4:O34)</f>
        <v>6.2541666666666664</v>
      </c>
      <c r="P35" s="229"/>
      <c r="Q35" s="211"/>
    </row>
    <row r="36" spans="1:17" x14ac:dyDescent="0.2">
      <c r="B36" s="64" t="s">
        <v>11</v>
      </c>
      <c r="C36" s="68"/>
      <c r="D36" s="68"/>
      <c r="E36" s="57">
        <v>18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5.9249999999999998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P34</f>
        <v>7.9</v>
      </c>
      <c r="P38" s="33"/>
      <c r="Q38" s="164" t="e">
        <f>SUM(#REF!)</f>
        <v>#REF!</v>
      </c>
    </row>
    <row r="39" spans="1:17" ht="13.5" thickBot="1" x14ac:dyDescent="0.25">
      <c r="B39" s="230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0.32916666666666666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IF(Nov!G40="Ja","Ja",IF(MIN(P4:P34)&lt;=0,"JA","NEIN"))</f>
        <v>Ja</v>
      </c>
      <c r="H40" s="257" t="s">
        <v>129</v>
      </c>
      <c r="I40" s="258"/>
      <c r="J40" s="258"/>
      <c r="K40" s="258"/>
      <c r="L40" s="221">
        <f>Nov!L40-COUNTIF(M4:M34,"u")-(COUNTIF(M4:M34,"h")/2)</f>
        <v>0</v>
      </c>
      <c r="Q40" s="211"/>
    </row>
    <row r="41" spans="1:17" x14ac:dyDescent="0.2">
      <c r="B41" s="1"/>
      <c r="C41" s="190"/>
      <c r="D41" s="190"/>
      <c r="E41" s="190"/>
      <c r="F41" s="190"/>
      <c r="G41" s="5"/>
      <c r="Q41" s="211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YwJfSbrI8Kv+1xAXb1SZegvruh9h+1H4dDBtO78VT2PfMxvcU5VNoVbN7ePWFMqdhEnk09WL4YsceYDkgPIbvA==" saltValue="i6oPZjRdgK5s1HQfpPS3QA==" spinCount="100000" sheet="1" objects="1" scenarios="1"/>
  <mergeCells count="10">
    <mergeCell ref="B1:K1"/>
    <mergeCell ref="N44:P44"/>
    <mergeCell ref="J3:K3"/>
    <mergeCell ref="E44:M44"/>
    <mergeCell ref="B3:C3"/>
    <mergeCell ref="D3:E3"/>
    <mergeCell ref="F3:G3"/>
    <mergeCell ref="H3:I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P2" sqref="P2"/>
    </sheetView>
  </sheetViews>
  <sheetFormatPr baseColWidth="10" defaultColWidth="11.42578125" defaultRowHeight="12.75" x14ac:dyDescent="0.2"/>
  <cols>
    <col min="1" max="1" width="11.7109375" bestFit="1" customWidth="1"/>
    <col min="2" max="11" width="5.7109375" customWidth="1"/>
    <col min="12" max="12" width="6.85546875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75" t="s">
        <v>33</v>
      </c>
      <c r="Q1" s="74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62">
        <f>IF(Stammdaten!C28="HABEN",N(Stammdaten!B28*24),IF(Stammdaten!C28="SOLL",-N(Stammdaten!B28*24),"Fehler!"))</f>
        <v>0</v>
      </c>
      <c r="Q2" s="19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76" t="s">
        <v>34</v>
      </c>
      <c r="Q3" s="19" t="s">
        <v>35</v>
      </c>
    </row>
    <row r="4" spans="1:17" x14ac:dyDescent="0.2">
      <c r="A4" s="174">
        <v>45292</v>
      </c>
      <c r="B4" s="175"/>
      <c r="C4" s="176"/>
      <c r="D4" s="177"/>
      <c r="E4" s="178"/>
      <c r="F4" s="177"/>
      <c r="G4" s="178"/>
      <c r="H4" s="177"/>
      <c r="I4" s="178"/>
      <c r="J4" s="177"/>
      <c r="K4" s="178"/>
      <c r="L4" s="179"/>
      <c r="M4" s="180"/>
      <c r="N4" s="181" t="s">
        <v>5</v>
      </c>
      <c r="O4" s="182">
        <f t="shared" ref="O4:O34" si="0">IF(OR(M4="k",M4="n",M4="u"),$E$37,IF(M4="h",C4-B4+E4-D4+G4-F4+I4-H4+K4-J4-L4+$E$37/2,C4-B4+E4-D4+G4-F4+I4-H4+K4-J4-L4))</f>
        <v>0</v>
      </c>
      <c r="P4" s="183">
        <f>IF(AND(Q4&gt;1,Q4&lt;7),(O4-$E$37)*24,O4*24)+P2</f>
        <v>0</v>
      </c>
      <c r="Q4" s="184">
        <v>0</v>
      </c>
    </row>
    <row r="5" spans="1:17" x14ac:dyDescent="0.2">
      <c r="A5" s="104">
        <f>A4+1</f>
        <v>45293</v>
      </c>
      <c r="B5" s="113"/>
      <c r="C5" s="114"/>
      <c r="D5" s="115"/>
      <c r="E5" s="116"/>
      <c r="F5" s="115"/>
      <c r="G5" s="116"/>
      <c r="H5" s="115"/>
      <c r="I5" s="116"/>
      <c r="J5" s="115"/>
      <c r="K5" s="116"/>
      <c r="L5" s="117"/>
      <c r="M5" s="118" t="s">
        <v>122</v>
      </c>
      <c r="N5" s="119"/>
      <c r="O5" s="106">
        <f t="shared" si="0"/>
        <v>0.32916666666666666</v>
      </c>
      <c r="P5" s="109">
        <f>IF(AND(Q5&gt;1,Q5&lt;7),(O5-$E$37)*24,O5*24)+P4</f>
        <v>0</v>
      </c>
      <c r="Q5" s="108">
        <f t="shared" ref="Q5:Q34" si="1">WEEKDAY(A5)</f>
        <v>3</v>
      </c>
    </row>
    <row r="6" spans="1:17" x14ac:dyDescent="0.2">
      <c r="A6" s="104">
        <f t="shared" ref="A6:A34" si="2">A5+1</f>
        <v>45294</v>
      </c>
      <c r="B6" s="113"/>
      <c r="C6" s="114"/>
      <c r="D6" s="115"/>
      <c r="E6" s="116"/>
      <c r="F6" s="115"/>
      <c r="G6" s="116"/>
      <c r="H6" s="115"/>
      <c r="I6" s="116"/>
      <c r="J6" s="115"/>
      <c r="K6" s="116"/>
      <c r="L6" s="117"/>
      <c r="M6" s="118" t="s">
        <v>122</v>
      </c>
      <c r="N6" s="119"/>
      <c r="O6" s="106">
        <f t="shared" si="0"/>
        <v>0.32916666666666666</v>
      </c>
      <c r="P6" s="107">
        <f t="shared" ref="P6:P34" si="3">IF(AND(Q6&gt;1,Q6&lt;7),(O6-$E$37)*24,O6*24)+P5</f>
        <v>0</v>
      </c>
      <c r="Q6" s="108">
        <f t="shared" si="1"/>
        <v>4</v>
      </c>
    </row>
    <row r="7" spans="1:17" x14ac:dyDescent="0.2">
      <c r="A7" s="104">
        <f t="shared" si="2"/>
        <v>45295</v>
      </c>
      <c r="B7" s="113"/>
      <c r="C7" s="114"/>
      <c r="D7" s="115"/>
      <c r="E7" s="116"/>
      <c r="F7" s="115"/>
      <c r="G7" s="116"/>
      <c r="H7" s="115"/>
      <c r="I7" s="116"/>
      <c r="J7" s="115"/>
      <c r="K7" s="116"/>
      <c r="L7" s="117"/>
      <c r="M7" s="118" t="s">
        <v>122</v>
      </c>
      <c r="N7" s="119"/>
      <c r="O7" s="106">
        <f t="shared" si="0"/>
        <v>0.32916666666666666</v>
      </c>
      <c r="P7" s="107">
        <f t="shared" si="3"/>
        <v>0</v>
      </c>
      <c r="Q7" s="108">
        <f t="shared" si="1"/>
        <v>5</v>
      </c>
    </row>
    <row r="8" spans="1:17" x14ac:dyDescent="0.2">
      <c r="A8" s="104">
        <f t="shared" si="2"/>
        <v>45296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0"/>
        <v>0.32916666666666666</v>
      </c>
      <c r="P8" s="107">
        <f t="shared" si="3"/>
        <v>0</v>
      </c>
      <c r="Q8" s="108">
        <f t="shared" si="1"/>
        <v>6</v>
      </c>
    </row>
    <row r="9" spans="1:17" x14ac:dyDescent="0.2">
      <c r="A9" s="174">
        <f t="shared" si="2"/>
        <v>45297</v>
      </c>
      <c r="B9" s="175"/>
      <c r="C9" s="176"/>
      <c r="D9" s="177"/>
      <c r="E9" s="178"/>
      <c r="F9" s="177"/>
      <c r="G9" s="178"/>
      <c r="H9" s="177"/>
      <c r="I9" s="178"/>
      <c r="J9" s="177"/>
      <c r="K9" s="178"/>
      <c r="L9" s="179"/>
      <c r="M9" s="180"/>
      <c r="N9" s="186" t="s">
        <v>6</v>
      </c>
      <c r="O9" s="182">
        <f t="shared" si="0"/>
        <v>0</v>
      </c>
      <c r="P9" s="183">
        <f t="shared" si="3"/>
        <v>0</v>
      </c>
      <c r="Q9" s="184">
        <v>0</v>
      </c>
    </row>
    <row r="10" spans="1:17" x14ac:dyDescent="0.2">
      <c r="A10" s="174">
        <f t="shared" si="2"/>
        <v>45298</v>
      </c>
      <c r="B10" s="175"/>
      <c r="C10" s="176"/>
      <c r="D10" s="177"/>
      <c r="E10" s="178"/>
      <c r="F10" s="177"/>
      <c r="G10" s="178"/>
      <c r="H10" s="177"/>
      <c r="I10" s="178"/>
      <c r="J10" s="177"/>
      <c r="K10" s="178"/>
      <c r="L10" s="179"/>
      <c r="M10" s="180"/>
      <c r="N10" s="187"/>
      <c r="O10" s="182">
        <f t="shared" si="0"/>
        <v>0</v>
      </c>
      <c r="P10" s="183">
        <f t="shared" si="3"/>
        <v>0</v>
      </c>
      <c r="Q10" s="188">
        <f t="shared" si="1"/>
        <v>1</v>
      </c>
    </row>
    <row r="11" spans="1:17" x14ac:dyDescent="0.2">
      <c r="A11" s="104">
        <f t="shared" si="2"/>
        <v>45299</v>
      </c>
      <c r="B11" s="113"/>
      <c r="C11" s="114"/>
      <c r="D11" s="115"/>
      <c r="E11" s="116"/>
      <c r="F11" s="115"/>
      <c r="G11" s="116"/>
      <c r="H11" s="115"/>
      <c r="I11" s="116"/>
      <c r="J11" s="115"/>
      <c r="K11" s="116"/>
      <c r="L11" s="117"/>
      <c r="M11" s="118" t="s">
        <v>122</v>
      </c>
      <c r="N11" s="119"/>
      <c r="O11" s="106">
        <f t="shared" si="0"/>
        <v>0.32916666666666666</v>
      </c>
      <c r="P11" s="107">
        <f t="shared" si="3"/>
        <v>0</v>
      </c>
      <c r="Q11" s="108">
        <f t="shared" si="1"/>
        <v>2</v>
      </c>
    </row>
    <row r="12" spans="1:17" x14ac:dyDescent="0.2">
      <c r="A12" s="104">
        <f t="shared" si="2"/>
        <v>45300</v>
      </c>
      <c r="B12" s="113"/>
      <c r="C12" s="114"/>
      <c r="D12" s="115"/>
      <c r="E12" s="116"/>
      <c r="F12" s="115"/>
      <c r="G12" s="116"/>
      <c r="H12" s="115"/>
      <c r="I12" s="116"/>
      <c r="J12" s="115"/>
      <c r="K12" s="116"/>
      <c r="L12" s="117"/>
      <c r="M12" s="118" t="s">
        <v>122</v>
      </c>
      <c r="N12" s="119"/>
      <c r="O12" s="106">
        <f t="shared" si="0"/>
        <v>0.32916666666666666</v>
      </c>
      <c r="P12" s="107">
        <f t="shared" si="3"/>
        <v>0</v>
      </c>
      <c r="Q12" s="108">
        <f t="shared" si="1"/>
        <v>3</v>
      </c>
    </row>
    <row r="13" spans="1:17" x14ac:dyDescent="0.2">
      <c r="A13" s="104">
        <f t="shared" si="2"/>
        <v>45301</v>
      </c>
      <c r="B13" s="113"/>
      <c r="C13" s="114"/>
      <c r="D13" s="115"/>
      <c r="E13" s="116"/>
      <c r="F13" s="115"/>
      <c r="G13" s="116"/>
      <c r="H13" s="115"/>
      <c r="I13" s="116"/>
      <c r="J13" s="115"/>
      <c r="K13" s="116"/>
      <c r="L13" s="117"/>
      <c r="M13" s="118" t="s">
        <v>122</v>
      </c>
      <c r="N13" s="119"/>
      <c r="O13" s="106">
        <f t="shared" si="0"/>
        <v>0.32916666666666666</v>
      </c>
      <c r="P13" s="107">
        <f t="shared" si="3"/>
        <v>0</v>
      </c>
      <c r="Q13" s="108">
        <f t="shared" si="1"/>
        <v>4</v>
      </c>
    </row>
    <row r="14" spans="1:17" x14ac:dyDescent="0.2">
      <c r="A14" s="104">
        <f t="shared" si="2"/>
        <v>45302</v>
      </c>
      <c r="B14" s="113"/>
      <c r="C14" s="114"/>
      <c r="D14" s="115"/>
      <c r="E14" s="116"/>
      <c r="F14" s="115"/>
      <c r="G14" s="116"/>
      <c r="H14" s="115"/>
      <c r="I14" s="116"/>
      <c r="J14" s="115"/>
      <c r="K14" s="116"/>
      <c r="L14" s="117"/>
      <c r="M14" s="118" t="s">
        <v>122</v>
      </c>
      <c r="N14" s="119"/>
      <c r="O14" s="106">
        <f t="shared" si="0"/>
        <v>0.32916666666666666</v>
      </c>
      <c r="P14" s="107">
        <f t="shared" si="3"/>
        <v>0</v>
      </c>
      <c r="Q14" s="108">
        <f t="shared" si="1"/>
        <v>5</v>
      </c>
    </row>
    <row r="15" spans="1:17" x14ac:dyDescent="0.2">
      <c r="A15" s="104">
        <f t="shared" si="2"/>
        <v>45303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19"/>
      <c r="O15" s="106">
        <f t="shared" si="0"/>
        <v>0.32916666666666666</v>
      </c>
      <c r="P15" s="107">
        <f t="shared" si="3"/>
        <v>0</v>
      </c>
      <c r="Q15" s="108">
        <f t="shared" si="1"/>
        <v>6</v>
      </c>
    </row>
    <row r="16" spans="1:17" x14ac:dyDescent="0.2">
      <c r="A16" s="174">
        <f t="shared" si="2"/>
        <v>45304</v>
      </c>
      <c r="B16" s="175"/>
      <c r="C16" s="176"/>
      <c r="D16" s="177"/>
      <c r="E16" s="178"/>
      <c r="F16" s="177"/>
      <c r="G16" s="178"/>
      <c r="H16" s="177"/>
      <c r="I16" s="178"/>
      <c r="J16" s="177"/>
      <c r="K16" s="178"/>
      <c r="L16" s="179"/>
      <c r="M16" s="180"/>
      <c r="N16" s="187"/>
      <c r="O16" s="182">
        <f t="shared" ref="O16:O33" si="4">IF(OR(M16="k",M16="n",M16="u"),$E$37,IF(M16="h",C16-B16+E16-D16+G16-F16+I16-H16+K16-J16-L16+$E$37/2,C16-B16+E16-D16+G16-F16+I16-H16+K16-J16-L16))</f>
        <v>0</v>
      </c>
      <c r="P16" s="183">
        <f t="shared" ref="P16:P33" si="5">IF(AND(Q16&gt;1,Q16&lt;7),(O16-$E$37)*24,O16*24)+P15</f>
        <v>0</v>
      </c>
      <c r="Q16" s="188">
        <f t="shared" si="1"/>
        <v>7</v>
      </c>
    </row>
    <row r="17" spans="1:17" x14ac:dyDescent="0.2">
      <c r="A17" s="174">
        <f t="shared" si="2"/>
        <v>45305</v>
      </c>
      <c r="B17" s="175"/>
      <c r="C17" s="176"/>
      <c r="D17" s="177"/>
      <c r="E17" s="178"/>
      <c r="F17" s="177"/>
      <c r="G17" s="178"/>
      <c r="H17" s="177"/>
      <c r="I17" s="178"/>
      <c r="J17" s="177"/>
      <c r="K17" s="178"/>
      <c r="L17" s="179"/>
      <c r="M17" s="180"/>
      <c r="N17" s="187"/>
      <c r="O17" s="182">
        <f t="shared" si="4"/>
        <v>0</v>
      </c>
      <c r="P17" s="183">
        <f t="shared" si="5"/>
        <v>0</v>
      </c>
      <c r="Q17" s="188">
        <f t="shared" si="1"/>
        <v>1</v>
      </c>
    </row>
    <row r="18" spans="1:17" x14ac:dyDescent="0.2">
      <c r="A18" s="104">
        <f t="shared" si="2"/>
        <v>45306</v>
      </c>
      <c r="B18" s="113"/>
      <c r="C18" s="114"/>
      <c r="D18" s="115"/>
      <c r="E18" s="116"/>
      <c r="F18" s="115"/>
      <c r="G18" s="116"/>
      <c r="H18" s="115"/>
      <c r="I18" s="116"/>
      <c r="J18" s="115"/>
      <c r="K18" s="116"/>
      <c r="L18" s="117"/>
      <c r="M18" s="118" t="s">
        <v>122</v>
      </c>
      <c r="N18" s="119"/>
      <c r="O18" s="106">
        <f t="shared" si="4"/>
        <v>0.32916666666666666</v>
      </c>
      <c r="P18" s="107">
        <f t="shared" si="5"/>
        <v>0</v>
      </c>
      <c r="Q18" s="108">
        <f t="shared" si="1"/>
        <v>2</v>
      </c>
    </row>
    <row r="19" spans="1:17" x14ac:dyDescent="0.2">
      <c r="A19" s="104">
        <f t="shared" si="2"/>
        <v>45307</v>
      </c>
      <c r="B19" s="113"/>
      <c r="C19" s="114"/>
      <c r="D19" s="115"/>
      <c r="E19" s="116"/>
      <c r="F19" s="115"/>
      <c r="G19" s="116"/>
      <c r="H19" s="115"/>
      <c r="I19" s="116"/>
      <c r="J19" s="115"/>
      <c r="K19" s="116"/>
      <c r="L19" s="117"/>
      <c r="M19" s="118" t="s">
        <v>122</v>
      </c>
      <c r="N19" s="119"/>
      <c r="O19" s="106">
        <f t="shared" si="4"/>
        <v>0.32916666666666666</v>
      </c>
      <c r="P19" s="107">
        <f t="shared" si="5"/>
        <v>0</v>
      </c>
      <c r="Q19" s="108">
        <f t="shared" si="1"/>
        <v>3</v>
      </c>
    </row>
    <row r="20" spans="1:17" x14ac:dyDescent="0.2">
      <c r="A20" s="104">
        <f t="shared" si="2"/>
        <v>45308</v>
      </c>
      <c r="B20" s="113"/>
      <c r="C20" s="114"/>
      <c r="D20" s="115"/>
      <c r="E20" s="116"/>
      <c r="F20" s="115"/>
      <c r="G20" s="116"/>
      <c r="H20" s="115"/>
      <c r="I20" s="116"/>
      <c r="J20" s="115"/>
      <c r="K20" s="116"/>
      <c r="L20" s="117"/>
      <c r="M20" s="118" t="s">
        <v>122</v>
      </c>
      <c r="N20" s="119"/>
      <c r="O20" s="106">
        <f t="shared" si="4"/>
        <v>0.32916666666666666</v>
      </c>
      <c r="P20" s="107">
        <f t="shared" si="5"/>
        <v>0</v>
      </c>
      <c r="Q20" s="108">
        <f t="shared" si="1"/>
        <v>4</v>
      </c>
    </row>
    <row r="21" spans="1:17" x14ac:dyDescent="0.2">
      <c r="A21" s="104">
        <f t="shared" si="2"/>
        <v>45309</v>
      </c>
      <c r="B21" s="113"/>
      <c r="C21" s="114"/>
      <c r="D21" s="115"/>
      <c r="E21" s="116"/>
      <c r="F21" s="115"/>
      <c r="G21" s="116"/>
      <c r="H21" s="115"/>
      <c r="I21" s="116"/>
      <c r="J21" s="115"/>
      <c r="K21" s="116"/>
      <c r="L21" s="117"/>
      <c r="M21" s="118" t="s">
        <v>122</v>
      </c>
      <c r="N21" s="119"/>
      <c r="O21" s="106">
        <f t="shared" si="4"/>
        <v>0.32916666666666666</v>
      </c>
      <c r="P21" s="107">
        <f t="shared" si="5"/>
        <v>0</v>
      </c>
      <c r="Q21" s="108">
        <f t="shared" si="1"/>
        <v>5</v>
      </c>
    </row>
    <row r="22" spans="1:17" x14ac:dyDescent="0.2">
      <c r="A22" s="104">
        <f t="shared" si="2"/>
        <v>45310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19"/>
      <c r="O22" s="106">
        <f t="shared" si="4"/>
        <v>0.32916666666666666</v>
      </c>
      <c r="P22" s="107">
        <f t="shared" si="5"/>
        <v>0</v>
      </c>
      <c r="Q22" s="108">
        <f t="shared" si="1"/>
        <v>6</v>
      </c>
    </row>
    <row r="23" spans="1:17" x14ac:dyDescent="0.2">
      <c r="A23" s="174">
        <f t="shared" si="2"/>
        <v>45311</v>
      </c>
      <c r="B23" s="175"/>
      <c r="C23" s="176"/>
      <c r="D23" s="177"/>
      <c r="E23" s="178"/>
      <c r="F23" s="177"/>
      <c r="G23" s="178"/>
      <c r="H23" s="177"/>
      <c r="I23" s="178"/>
      <c r="J23" s="177"/>
      <c r="K23" s="178"/>
      <c r="L23" s="179"/>
      <c r="M23" s="180"/>
      <c r="N23" s="187"/>
      <c r="O23" s="182">
        <f t="shared" si="4"/>
        <v>0</v>
      </c>
      <c r="P23" s="183">
        <f t="shared" si="5"/>
        <v>0</v>
      </c>
      <c r="Q23" s="188">
        <f t="shared" si="1"/>
        <v>7</v>
      </c>
    </row>
    <row r="24" spans="1:17" x14ac:dyDescent="0.2">
      <c r="A24" s="174">
        <f t="shared" si="2"/>
        <v>45312</v>
      </c>
      <c r="B24" s="175"/>
      <c r="C24" s="176"/>
      <c r="D24" s="177"/>
      <c r="E24" s="178"/>
      <c r="F24" s="177"/>
      <c r="G24" s="178"/>
      <c r="H24" s="177"/>
      <c r="I24" s="178"/>
      <c r="J24" s="177"/>
      <c r="K24" s="178"/>
      <c r="L24" s="179"/>
      <c r="M24" s="180"/>
      <c r="N24" s="187"/>
      <c r="O24" s="182">
        <f t="shared" si="4"/>
        <v>0</v>
      </c>
      <c r="P24" s="183">
        <f t="shared" si="5"/>
        <v>0</v>
      </c>
      <c r="Q24" s="188">
        <f t="shared" si="1"/>
        <v>1</v>
      </c>
    </row>
    <row r="25" spans="1:17" x14ac:dyDescent="0.2">
      <c r="A25" s="104">
        <f t="shared" si="2"/>
        <v>45313</v>
      </c>
      <c r="B25" s="113"/>
      <c r="C25" s="114"/>
      <c r="D25" s="115"/>
      <c r="E25" s="116"/>
      <c r="F25" s="115"/>
      <c r="G25" s="116"/>
      <c r="H25" s="115"/>
      <c r="I25" s="116"/>
      <c r="J25" s="115"/>
      <c r="K25" s="116"/>
      <c r="L25" s="117"/>
      <c r="M25" s="118" t="s">
        <v>122</v>
      </c>
      <c r="N25" s="119"/>
      <c r="O25" s="106">
        <f t="shared" si="4"/>
        <v>0.32916666666666666</v>
      </c>
      <c r="P25" s="107">
        <f t="shared" si="5"/>
        <v>0</v>
      </c>
      <c r="Q25" s="108">
        <f t="shared" si="1"/>
        <v>2</v>
      </c>
    </row>
    <row r="26" spans="1:17" x14ac:dyDescent="0.2">
      <c r="A26" s="104">
        <f t="shared" si="2"/>
        <v>45314</v>
      </c>
      <c r="B26" s="113"/>
      <c r="C26" s="114"/>
      <c r="D26" s="115"/>
      <c r="E26" s="116"/>
      <c r="F26" s="115"/>
      <c r="G26" s="116"/>
      <c r="H26" s="115"/>
      <c r="I26" s="116"/>
      <c r="J26" s="115"/>
      <c r="K26" s="116"/>
      <c r="L26" s="117"/>
      <c r="M26" s="118" t="s">
        <v>122</v>
      </c>
      <c r="N26" s="119"/>
      <c r="O26" s="106">
        <f t="shared" si="4"/>
        <v>0.32916666666666666</v>
      </c>
      <c r="P26" s="107">
        <f t="shared" si="5"/>
        <v>0</v>
      </c>
      <c r="Q26" s="108">
        <f t="shared" si="1"/>
        <v>3</v>
      </c>
    </row>
    <row r="27" spans="1:17" x14ac:dyDescent="0.2">
      <c r="A27" s="104">
        <f t="shared" si="2"/>
        <v>45315</v>
      </c>
      <c r="B27" s="113"/>
      <c r="C27" s="114"/>
      <c r="D27" s="115"/>
      <c r="E27" s="116"/>
      <c r="F27" s="115"/>
      <c r="G27" s="116"/>
      <c r="H27" s="115"/>
      <c r="I27" s="116"/>
      <c r="J27" s="115"/>
      <c r="K27" s="116"/>
      <c r="L27" s="117"/>
      <c r="M27" s="118" t="s">
        <v>122</v>
      </c>
      <c r="N27" s="119"/>
      <c r="O27" s="106">
        <f t="shared" si="4"/>
        <v>0.32916666666666666</v>
      </c>
      <c r="P27" s="107">
        <f t="shared" si="5"/>
        <v>0</v>
      </c>
      <c r="Q27" s="108">
        <f t="shared" si="1"/>
        <v>4</v>
      </c>
    </row>
    <row r="28" spans="1:17" x14ac:dyDescent="0.2">
      <c r="A28" s="104">
        <f t="shared" si="2"/>
        <v>45316</v>
      </c>
      <c r="B28" s="113"/>
      <c r="C28" s="114"/>
      <c r="D28" s="115"/>
      <c r="E28" s="116"/>
      <c r="F28" s="115"/>
      <c r="G28" s="116"/>
      <c r="H28" s="115"/>
      <c r="I28" s="116"/>
      <c r="J28" s="115"/>
      <c r="K28" s="116"/>
      <c r="L28" s="117"/>
      <c r="M28" s="118" t="s">
        <v>122</v>
      </c>
      <c r="N28" s="119"/>
      <c r="O28" s="106">
        <f t="shared" si="4"/>
        <v>0.32916666666666666</v>
      </c>
      <c r="P28" s="107">
        <f t="shared" si="5"/>
        <v>0</v>
      </c>
      <c r="Q28" s="108">
        <f t="shared" si="1"/>
        <v>5</v>
      </c>
    </row>
    <row r="29" spans="1:17" x14ac:dyDescent="0.2">
      <c r="A29" s="104">
        <f t="shared" si="2"/>
        <v>45317</v>
      </c>
      <c r="B29" s="113"/>
      <c r="C29" s="114"/>
      <c r="D29" s="115"/>
      <c r="E29" s="116"/>
      <c r="F29" s="115"/>
      <c r="G29" s="116"/>
      <c r="H29" s="115"/>
      <c r="I29" s="116"/>
      <c r="J29" s="115"/>
      <c r="K29" s="116"/>
      <c r="L29" s="117"/>
      <c r="M29" s="118" t="s">
        <v>122</v>
      </c>
      <c r="N29" s="119"/>
      <c r="O29" s="106">
        <f t="shared" si="4"/>
        <v>0.32916666666666666</v>
      </c>
      <c r="P29" s="107">
        <f t="shared" si="5"/>
        <v>0</v>
      </c>
      <c r="Q29" s="108">
        <f t="shared" si="1"/>
        <v>6</v>
      </c>
    </row>
    <row r="30" spans="1:17" x14ac:dyDescent="0.2">
      <c r="A30" s="174">
        <f t="shared" si="2"/>
        <v>45318</v>
      </c>
      <c r="B30" s="175"/>
      <c r="C30" s="176"/>
      <c r="D30" s="177"/>
      <c r="E30" s="178"/>
      <c r="F30" s="177"/>
      <c r="G30" s="178"/>
      <c r="H30" s="177"/>
      <c r="I30" s="178"/>
      <c r="J30" s="177"/>
      <c r="K30" s="178"/>
      <c r="L30" s="179"/>
      <c r="M30" s="180"/>
      <c r="N30" s="187"/>
      <c r="O30" s="182">
        <f t="shared" si="4"/>
        <v>0</v>
      </c>
      <c r="P30" s="183">
        <f t="shared" si="5"/>
        <v>0</v>
      </c>
      <c r="Q30" s="188">
        <f t="shared" si="1"/>
        <v>7</v>
      </c>
    </row>
    <row r="31" spans="1:17" x14ac:dyDescent="0.2">
      <c r="A31" s="174">
        <f t="shared" si="2"/>
        <v>45319</v>
      </c>
      <c r="B31" s="175"/>
      <c r="C31" s="176"/>
      <c r="D31" s="177"/>
      <c r="E31" s="178"/>
      <c r="F31" s="177"/>
      <c r="G31" s="178"/>
      <c r="H31" s="177"/>
      <c r="I31" s="178"/>
      <c r="J31" s="177"/>
      <c r="K31" s="178"/>
      <c r="L31" s="179"/>
      <c r="M31" s="180"/>
      <c r="N31" s="187"/>
      <c r="O31" s="182">
        <f t="shared" si="4"/>
        <v>0</v>
      </c>
      <c r="P31" s="183">
        <f t="shared" si="5"/>
        <v>0</v>
      </c>
      <c r="Q31" s="188">
        <f t="shared" si="1"/>
        <v>1</v>
      </c>
    </row>
    <row r="32" spans="1:17" x14ac:dyDescent="0.2">
      <c r="A32" s="104">
        <f t="shared" si="2"/>
        <v>45320</v>
      </c>
      <c r="B32" s="113"/>
      <c r="C32" s="114"/>
      <c r="D32" s="115"/>
      <c r="E32" s="116"/>
      <c r="F32" s="115"/>
      <c r="G32" s="116"/>
      <c r="H32" s="115"/>
      <c r="I32" s="116"/>
      <c r="J32" s="115"/>
      <c r="K32" s="116"/>
      <c r="L32" s="117"/>
      <c r="M32" s="118" t="s">
        <v>122</v>
      </c>
      <c r="N32" s="119"/>
      <c r="O32" s="106">
        <f t="shared" si="4"/>
        <v>0.32916666666666666</v>
      </c>
      <c r="P32" s="107">
        <f t="shared" si="5"/>
        <v>0</v>
      </c>
      <c r="Q32" s="108">
        <f t="shared" si="1"/>
        <v>2</v>
      </c>
    </row>
    <row r="33" spans="1:17" ht="13.5" thickBot="1" x14ac:dyDescent="0.25">
      <c r="A33" s="105">
        <f t="shared" si="2"/>
        <v>45321</v>
      </c>
      <c r="B33" s="120"/>
      <c r="C33" s="121"/>
      <c r="D33" s="122"/>
      <c r="E33" s="123"/>
      <c r="F33" s="122"/>
      <c r="G33" s="123"/>
      <c r="H33" s="122"/>
      <c r="I33" s="123"/>
      <c r="J33" s="122"/>
      <c r="K33" s="123"/>
      <c r="L33" s="124"/>
      <c r="M33" s="125" t="s">
        <v>122</v>
      </c>
      <c r="N33" s="126"/>
      <c r="O33" s="110">
        <f t="shared" si="4"/>
        <v>0.32916666666666666</v>
      </c>
      <c r="P33" s="172">
        <f t="shared" si="5"/>
        <v>0</v>
      </c>
      <c r="Q33" s="108">
        <f t="shared" si="1"/>
        <v>3</v>
      </c>
    </row>
    <row r="34" spans="1:17" ht="13.5" thickBot="1" x14ac:dyDescent="0.25">
      <c r="A34" s="105">
        <f t="shared" si="2"/>
        <v>45322</v>
      </c>
      <c r="B34" s="120"/>
      <c r="C34" s="121"/>
      <c r="D34" s="122"/>
      <c r="E34" s="123"/>
      <c r="F34" s="122"/>
      <c r="G34" s="123"/>
      <c r="H34" s="122"/>
      <c r="I34" s="123"/>
      <c r="J34" s="122"/>
      <c r="K34" s="123"/>
      <c r="L34" s="124"/>
      <c r="M34" s="125" t="s">
        <v>122</v>
      </c>
      <c r="N34" s="126"/>
      <c r="O34" s="110">
        <f t="shared" si="0"/>
        <v>0.32916666666666666</v>
      </c>
      <c r="P34" s="172">
        <f t="shared" si="3"/>
        <v>0</v>
      </c>
      <c r="Q34" s="173">
        <f t="shared" si="1"/>
        <v>4</v>
      </c>
    </row>
    <row r="35" spans="1:17" x14ac:dyDescent="0.2">
      <c r="A35" s="72"/>
      <c r="B35" s="189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4"/>
      <c r="N35" s="25" t="s">
        <v>55</v>
      </c>
      <c r="O35" s="166">
        <f>SUM(O4:O34)</f>
        <v>7.2416666666666663</v>
      </c>
      <c r="P35" s="51"/>
    </row>
    <row r="36" spans="1:17" x14ac:dyDescent="0.2">
      <c r="B36" s="64" t="s">
        <v>11</v>
      </c>
      <c r="C36" s="68"/>
      <c r="D36" s="68"/>
      <c r="E36" s="185">
        <v>22</v>
      </c>
      <c r="F36" s="93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87" t="s">
        <v>3</v>
      </c>
      <c r="G37" s="92" t="str">
        <f>Stammdaten!A15</f>
        <v>Status:</v>
      </c>
      <c r="H37" s="97"/>
      <c r="I37" s="97"/>
      <c r="J37" s="97"/>
      <c r="K37" s="98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7.2416666666666663</v>
      </c>
      <c r="F38" s="94" t="s">
        <v>13</v>
      </c>
      <c r="G38" s="92" t="str">
        <f>Stammdaten!A22</f>
        <v>Beschäftigungsanteil:</v>
      </c>
      <c r="H38" s="87"/>
      <c r="I38" s="87"/>
      <c r="J38" s="97"/>
      <c r="K38" s="88">
        <f>Stammdaten!B22</f>
        <v>1</v>
      </c>
      <c r="L38" s="99"/>
      <c r="M38" s="90"/>
      <c r="N38" s="32" t="s">
        <v>44</v>
      </c>
      <c r="O38" s="167">
        <f>P34</f>
        <v>0</v>
      </c>
      <c r="P38" s="33"/>
      <c r="Q38" s="164" t="e">
        <f>SUM(#REF!)</f>
        <v>#REF!</v>
      </c>
    </row>
    <row r="39" spans="1:17" ht="13.5" thickBot="1" x14ac:dyDescent="0.25">
      <c r="B39" s="71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94"/>
      <c r="I39" s="94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IF(MIN(P4:P34)&lt;=0,"JA","NEIN")</f>
        <v>JA</v>
      </c>
      <c r="H40" s="257" t="s">
        <v>129</v>
      </c>
      <c r="I40" s="258"/>
      <c r="J40" s="258"/>
      <c r="K40" s="258"/>
      <c r="L40" s="221">
        <f>Stammdaten!B14-COUNTIF(M4:M34,"u")-(COUNTIF(M4:M34,"h")/2)</f>
        <v>0</v>
      </c>
    </row>
    <row r="41" spans="1:17" x14ac:dyDescent="0.2">
      <c r="B41" s="218"/>
      <c r="C41" s="218"/>
      <c r="D41" s="218"/>
      <c r="E41" s="218"/>
      <c r="F41" s="218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Gdf/xG3Nq4DV4P19V1M+DKytdXlut+VaMQ21W1hnrnnb9t0LXLUq3msR7nPLsV54HFABCXYNUn6XTq49eEcu3Q==" saltValue="iVKEOEXMJHEJzxH09H2TzQ==" spinCount="100000" sheet="1" objects="1" scenarios="1"/>
  <mergeCells count="10">
    <mergeCell ref="B1:K1"/>
    <mergeCell ref="J3:K3"/>
    <mergeCell ref="N44:P44"/>
    <mergeCell ref="E44:M44"/>
    <mergeCell ref="B3:C3"/>
    <mergeCell ref="D3:E3"/>
    <mergeCell ref="F3:G3"/>
    <mergeCell ref="H3:I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r:id="rId1"/>
  <headerFooter alignWithMargins="0">
    <oddHeader>&amp;L&amp;"Arial,Fett"&amp;12&amp;F&amp;R&amp;"Arial,Fett"&amp;12Monat: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Q44"/>
  <sheetViews>
    <sheetView tabSelected="1"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O38" sqref="O38"/>
    </sheetView>
  </sheetViews>
  <sheetFormatPr baseColWidth="10" defaultColWidth="11.42578125" defaultRowHeight="12.75" x14ac:dyDescent="0.2"/>
  <cols>
    <col min="1" max="1" width="12.7109375" customWidth="1"/>
    <col min="2" max="11" width="5.7109375" customWidth="1"/>
    <col min="12" max="12" width="6.28515625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Jan!O38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04">
        <f>Jan!A34+1</f>
        <v>45323</v>
      </c>
      <c r="B4" s="113"/>
      <c r="C4" s="114"/>
      <c r="D4" s="115"/>
      <c r="E4" s="116"/>
      <c r="F4" s="115"/>
      <c r="G4" s="116"/>
      <c r="H4" s="115"/>
      <c r="I4" s="116"/>
      <c r="J4" s="115"/>
      <c r="K4" s="116"/>
      <c r="L4" s="117"/>
      <c r="M4" s="118" t="s">
        <v>122</v>
      </c>
      <c r="N4" s="119"/>
      <c r="O4" s="106">
        <f t="shared" ref="O4:O31" si="0">IF(OR(M4="k",M4="n",M4="u"),$E$37,IF(M4="h",C4-B4+E4-D4+G4-F4+I4-H4+K4-J4-L4+$E$37/2,C4-B4+E4-D4+G4-F4+I4-H4+K4-J4-L4))</f>
        <v>0.32916666666666666</v>
      </c>
      <c r="P4" s="107">
        <f>IF(AND(Q4&gt;1,Q4&lt;7),(O4-$E$37)*24,O4*24)+P2</f>
        <v>0</v>
      </c>
      <c r="Q4" s="108">
        <f t="shared" ref="Q4:Q31" si="1">WEEKDAY(A4)</f>
        <v>5</v>
      </c>
    </row>
    <row r="5" spans="1:17" x14ac:dyDescent="0.2">
      <c r="A5" s="104">
        <f t="shared" ref="A5:A29" si="2">A4+1</f>
        <v>45324</v>
      </c>
      <c r="B5" s="113"/>
      <c r="C5" s="114"/>
      <c r="D5" s="115"/>
      <c r="E5" s="116"/>
      <c r="F5" s="115"/>
      <c r="G5" s="116"/>
      <c r="H5" s="115"/>
      <c r="I5" s="116"/>
      <c r="J5" s="115"/>
      <c r="K5" s="116"/>
      <c r="L5" s="117"/>
      <c r="M5" s="118" t="s">
        <v>122</v>
      </c>
      <c r="N5" s="119"/>
      <c r="O5" s="106">
        <f t="shared" si="0"/>
        <v>0.32916666666666666</v>
      </c>
      <c r="P5" s="109">
        <f t="shared" ref="P5:P32" si="3">IF(AND(Q5&gt;1,Q5&lt;7),(O5-$E$37)*24,O5*24)+P4</f>
        <v>0</v>
      </c>
      <c r="Q5" s="108">
        <f t="shared" si="1"/>
        <v>6</v>
      </c>
    </row>
    <row r="6" spans="1:17" x14ac:dyDescent="0.2">
      <c r="A6" s="174">
        <f t="shared" si="2"/>
        <v>45325</v>
      </c>
      <c r="B6" s="175"/>
      <c r="C6" s="176"/>
      <c r="D6" s="177"/>
      <c r="E6" s="178"/>
      <c r="F6" s="177"/>
      <c r="G6" s="178"/>
      <c r="H6" s="177"/>
      <c r="I6" s="178"/>
      <c r="J6" s="177"/>
      <c r="K6" s="178"/>
      <c r="L6" s="179"/>
      <c r="M6" s="180"/>
      <c r="N6" s="187"/>
      <c r="O6" s="182">
        <f t="shared" ref="O6:O30" si="4">IF(OR(M6="k",M6="n",M6="u"),$E$37,IF(M6="h",C6-B6+E6-D6+G6-F6+I6-H6+K6-J6-L6+$E$37/2,C6-B6+E6-D6+G6-F6+I6-H6+K6-J6-L6))</f>
        <v>0</v>
      </c>
      <c r="P6" s="183">
        <f t="shared" ref="P6:P30" si="5">IF(AND(Q6&gt;1,Q6&lt;7),(O6-$E$37)*24,O6*24)+P5</f>
        <v>0</v>
      </c>
      <c r="Q6" s="188">
        <f t="shared" si="1"/>
        <v>7</v>
      </c>
    </row>
    <row r="7" spans="1:17" x14ac:dyDescent="0.2">
      <c r="A7" s="174">
        <f t="shared" si="2"/>
        <v>45326</v>
      </c>
      <c r="B7" s="175"/>
      <c r="C7" s="176"/>
      <c r="D7" s="177"/>
      <c r="E7" s="178"/>
      <c r="F7" s="177"/>
      <c r="G7" s="178"/>
      <c r="H7" s="177"/>
      <c r="I7" s="178"/>
      <c r="J7" s="177"/>
      <c r="K7" s="178"/>
      <c r="L7" s="179"/>
      <c r="M7" s="180"/>
      <c r="N7" s="187"/>
      <c r="O7" s="182">
        <f t="shared" si="4"/>
        <v>0</v>
      </c>
      <c r="P7" s="183">
        <f t="shared" si="5"/>
        <v>0</v>
      </c>
      <c r="Q7" s="188">
        <f t="shared" si="1"/>
        <v>1</v>
      </c>
    </row>
    <row r="8" spans="1:17" x14ac:dyDescent="0.2">
      <c r="A8" s="104">
        <f t="shared" si="2"/>
        <v>45327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4"/>
        <v>0.32916666666666666</v>
      </c>
      <c r="P8" s="107">
        <f t="shared" si="5"/>
        <v>0</v>
      </c>
      <c r="Q8" s="108">
        <f t="shared" si="1"/>
        <v>2</v>
      </c>
    </row>
    <row r="9" spans="1:17" x14ac:dyDescent="0.2">
      <c r="A9" s="104">
        <f t="shared" si="2"/>
        <v>45328</v>
      </c>
      <c r="B9" s="113"/>
      <c r="C9" s="114"/>
      <c r="D9" s="115"/>
      <c r="E9" s="116"/>
      <c r="F9" s="115"/>
      <c r="G9" s="116"/>
      <c r="H9" s="115"/>
      <c r="I9" s="116"/>
      <c r="J9" s="115"/>
      <c r="K9" s="116"/>
      <c r="L9" s="117"/>
      <c r="M9" s="118" t="s">
        <v>122</v>
      </c>
      <c r="N9" s="119"/>
      <c r="O9" s="106">
        <f t="shared" si="4"/>
        <v>0.32916666666666666</v>
      </c>
      <c r="P9" s="107">
        <f t="shared" si="5"/>
        <v>0</v>
      </c>
      <c r="Q9" s="108">
        <f t="shared" si="1"/>
        <v>3</v>
      </c>
    </row>
    <row r="10" spans="1:17" x14ac:dyDescent="0.2">
      <c r="A10" s="104">
        <f t="shared" si="2"/>
        <v>45329</v>
      </c>
      <c r="B10" s="113"/>
      <c r="C10" s="114"/>
      <c r="D10" s="115"/>
      <c r="E10" s="116"/>
      <c r="F10" s="115"/>
      <c r="G10" s="116"/>
      <c r="H10" s="115"/>
      <c r="I10" s="116"/>
      <c r="J10" s="115"/>
      <c r="K10" s="116"/>
      <c r="L10" s="117"/>
      <c r="M10" s="118" t="s">
        <v>122</v>
      </c>
      <c r="N10" s="119"/>
      <c r="O10" s="106">
        <f t="shared" si="4"/>
        <v>0.32916666666666666</v>
      </c>
      <c r="P10" s="107">
        <f t="shared" si="5"/>
        <v>0</v>
      </c>
      <c r="Q10" s="108">
        <f t="shared" si="1"/>
        <v>4</v>
      </c>
    </row>
    <row r="11" spans="1:17" x14ac:dyDescent="0.2">
      <c r="A11" s="104">
        <f t="shared" si="2"/>
        <v>45330</v>
      </c>
      <c r="B11" s="113"/>
      <c r="C11" s="114"/>
      <c r="D11" s="115"/>
      <c r="E11" s="116"/>
      <c r="F11" s="115"/>
      <c r="G11" s="116"/>
      <c r="H11" s="115"/>
      <c r="I11" s="116"/>
      <c r="J11" s="115"/>
      <c r="K11" s="116"/>
      <c r="L11" s="117"/>
      <c r="M11" s="118" t="s">
        <v>122</v>
      </c>
      <c r="N11" s="119" t="s">
        <v>130</v>
      </c>
      <c r="O11" s="106">
        <f t="shared" si="4"/>
        <v>0.32916666666666666</v>
      </c>
      <c r="P11" s="107">
        <f t="shared" si="5"/>
        <v>0</v>
      </c>
      <c r="Q11" s="108">
        <f t="shared" si="1"/>
        <v>5</v>
      </c>
    </row>
    <row r="12" spans="1:17" x14ac:dyDescent="0.2">
      <c r="A12" s="104">
        <f t="shared" si="2"/>
        <v>45331</v>
      </c>
      <c r="B12" s="113"/>
      <c r="C12" s="114"/>
      <c r="D12" s="115"/>
      <c r="E12" s="116"/>
      <c r="F12" s="115"/>
      <c r="G12" s="116"/>
      <c r="H12" s="115"/>
      <c r="I12" s="116"/>
      <c r="J12" s="115"/>
      <c r="K12" s="116"/>
      <c r="L12" s="117"/>
      <c r="M12" s="118" t="s">
        <v>122</v>
      </c>
      <c r="N12" s="119"/>
      <c r="O12" s="106">
        <f t="shared" si="4"/>
        <v>0.32916666666666666</v>
      </c>
      <c r="P12" s="107">
        <f t="shared" si="5"/>
        <v>0</v>
      </c>
      <c r="Q12" s="108">
        <f t="shared" si="1"/>
        <v>6</v>
      </c>
    </row>
    <row r="13" spans="1:17" x14ac:dyDescent="0.2">
      <c r="A13" s="174">
        <f t="shared" si="2"/>
        <v>45332</v>
      </c>
      <c r="B13" s="175"/>
      <c r="C13" s="176"/>
      <c r="D13" s="177"/>
      <c r="E13" s="178"/>
      <c r="F13" s="177"/>
      <c r="G13" s="178"/>
      <c r="H13" s="177"/>
      <c r="I13" s="178"/>
      <c r="J13" s="177"/>
      <c r="K13" s="178"/>
      <c r="L13" s="179"/>
      <c r="M13" s="180"/>
      <c r="N13" s="187"/>
      <c r="O13" s="182">
        <f t="shared" si="4"/>
        <v>0</v>
      </c>
      <c r="P13" s="183">
        <f t="shared" si="5"/>
        <v>0</v>
      </c>
      <c r="Q13" s="188">
        <f t="shared" si="1"/>
        <v>7</v>
      </c>
    </row>
    <row r="14" spans="1:17" x14ac:dyDescent="0.2">
      <c r="A14" s="174">
        <f t="shared" si="2"/>
        <v>45333</v>
      </c>
      <c r="B14" s="175"/>
      <c r="C14" s="176"/>
      <c r="D14" s="177"/>
      <c r="E14" s="178"/>
      <c r="F14" s="177"/>
      <c r="G14" s="178"/>
      <c r="H14" s="177"/>
      <c r="I14" s="178"/>
      <c r="J14" s="177"/>
      <c r="K14" s="178"/>
      <c r="L14" s="179"/>
      <c r="M14" s="180"/>
      <c r="N14" s="187"/>
      <c r="O14" s="182">
        <f t="shared" si="4"/>
        <v>0</v>
      </c>
      <c r="P14" s="183">
        <f t="shared" si="5"/>
        <v>0</v>
      </c>
      <c r="Q14" s="188">
        <f t="shared" si="1"/>
        <v>1</v>
      </c>
    </row>
    <row r="15" spans="1:17" x14ac:dyDescent="0.2">
      <c r="A15" s="104">
        <f t="shared" si="2"/>
        <v>45334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27" t="s">
        <v>7</v>
      </c>
      <c r="O15" s="106">
        <f t="shared" si="4"/>
        <v>0.32916666666666666</v>
      </c>
      <c r="P15" s="107">
        <f t="shared" si="5"/>
        <v>0</v>
      </c>
      <c r="Q15" s="108">
        <f t="shared" si="1"/>
        <v>2</v>
      </c>
    </row>
    <row r="16" spans="1:17" x14ac:dyDescent="0.2">
      <c r="A16" s="104">
        <f t="shared" si="2"/>
        <v>45335</v>
      </c>
      <c r="B16" s="113"/>
      <c r="C16" s="114"/>
      <c r="D16" s="115"/>
      <c r="E16" s="116"/>
      <c r="F16" s="115"/>
      <c r="G16" s="116"/>
      <c r="H16" s="115"/>
      <c r="I16" s="116"/>
      <c r="J16" s="115"/>
      <c r="K16" s="116"/>
      <c r="L16" s="117"/>
      <c r="M16" s="118" t="s">
        <v>122</v>
      </c>
      <c r="N16" s="127" t="s">
        <v>95</v>
      </c>
      <c r="O16" s="106">
        <f t="shared" si="4"/>
        <v>0.32916666666666666</v>
      </c>
      <c r="P16" s="107">
        <f t="shared" si="5"/>
        <v>0</v>
      </c>
      <c r="Q16" s="108">
        <f t="shared" si="1"/>
        <v>3</v>
      </c>
    </row>
    <row r="17" spans="1:17" x14ac:dyDescent="0.2">
      <c r="A17" s="104">
        <f t="shared" si="2"/>
        <v>45336</v>
      </c>
      <c r="B17" s="113"/>
      <c r="C17" s="114"/>
      <c r="D17" s="115"/>
      <c r="E17" s="116"/>
      <c r="F17" s="115"/>
      <c r="G17" s="116"/>
      <c r="H17" s="115"/>
      <c r="I17" s="116"/>
      <c r="J17" s="115"/>
      <c r="K17" s="116"/>
      <c r="L17" s="117"/>
      <c r="M17" s="118" t="s">
        <v>122</v>
      </c>
      <c r="N17" s="127" t="s">
        <v>49</v>
      </c>
      <c r="O17" s="106">
        <f t="shared" si="4"/>
        <v>0.32916666666666666</v>
      </c>
      <c r="P17" s="107">
        <f t="shared" si="5"/>
        <v>0</v>
      </c>
      <c r="Q17" s="108">
        <f t="shared" si="1"/>
        <v>4</v>
      </c>
    </row>
    <row r="18" spans="1:17" x14ac:dyDescent="0.2">
      <c r="A18" s="104">
        <f t="shared" si="2"/>
        <v>45337</v>
      </c>
      <c r="B18" s="113"/>
      <c r="C18" s="114"/>
      <c r="D18" s="115"/>
      <c r="E18" s="116"/>
      <c r="F18" s="115"/>
      <c r="G18" s="116"/>
      <c r="H18" s="115"/>
      <c r="I18" s="116"/>
      <c r="J18" s="115"/>
      <c r="K18" s="116"/>
      <c r="L18" s="117"/>
      <c r="M18" s="118" t="s">
        <v>122</v>
      </c>
      <c r="N18" s="119"/>
      <c r="O18" s="106">
        <f t="shared" si="4"/>
        <v>0.32916666666666666</v>
      </c>
      <c r="P18" s="107">
        <f t="shared" si="5"/>
        <v>0</v>
      </c>
      <c r="Q18" s="108">
        <f t="shared" si="1"/>
        <v>5</v>
      </c>
    </row>
    <row r="19" spans="1:17" x14ac:dyDescent="0.2">
      <c r="A19" s="104">
        <f t="shared" si="2"/>
        <v>45338</v>
      </c>
      <c r="B19" s="113"/>
      <c r="C19" s="114"/>
      <c r="D19" s="115"/>
      <c r="E19" s="116"/>
      <c r="F19" s="115"/>
      <c r="G19" s="116"/>
      <c r="H19" s="115"/>
      <c r="I19" s="116"/>
      <c r="J19" s="115"/>
      <c r="K19" s="116"/>
      <c r="L19" s="117"/>
      <c r="M19" s="118" t="s">
        <v>122</v>
      </c>
      <c r="N19" s="119"/>
      <c r="O19" s="106">
        <f t="shared" si="4"/>
        <v>0.32916666666666666</v>
      </c>
      <c r="P19" s="107">
        <f t="shared" si="5"/>
        <v>0</v>
      </c>
      <c r="Q19" s="108">
        <f t="shared" si="1"/>
        <v>6</v>
      </c>
    </row>
    <row r="20" spans="1:17" x14ac:dyDescent="0.2">
      <c r="A20" s="174">
        <f t="shared" si="2"/>
        <v>45339</v>
      </c>
      <c r="B20" s="175"/>
      <c r="C20" s="176"/>
      <c r="D20" s="177"/>
      <c r="E20" s="178"/>
      <c r="F20" s="177"/>
      <c r="G20" s="178"/>
      <c r="H20" s="177"/>
      <c r="I20" s="178"/>
      <c r="J20" s="177"/>
      <c r="K20" s="178"/>
      <c r="L20" s="179"/>
      <c r="M20" s="180"/>
      <c r="N20" s="187"/>
      <c r="O20" s="182">
        <f t="shared" si="4"/>
        <v>0</v>
      </c>
      <c r="P20" s="183">
        <f t="shared" si="5"/>
        <v>0</v>
      </c>
      <c r="Q20" s="188">
        <f t="shared" si="1"/>
        <v>7</v>
      </c>
    </row>
    <row r="21" spans="1:17" x14ac:dyDescent="0.2">
      <c r="A21" s="174">
        <f t="shared" si="2"/>
        <v>45340</v>
      </c>
      <c r="B21" s="175"/>
      <c r="C21" s="176"/>
      <c r="D21" s="177"/>
      <c r="E21" s="178"/>
      <c r="F21" s="177"/>
      <c r="G21" s="178"/>
      <c r="H21" s="177"/>
      <c r="I21" s="178"/>
      <c r="J21" s="177"/>
      <c r="K21" s="178"/>
      <c r="L21" s="179"/>
      <c r="M21" s="180"/>
      <c r="N21" s="187"/>
      <c r="O21" s="182">
        <f t="shared" si="4"/>
        <v>0</v>
      </c>
      <c r="P21" s="183">
        <f t="shared" si="5"/>
        <v>0</v>
      </c>
      <c r="Q21" s="188">
        <f t="shared" si="1"/>
        <v>1</v>
      </c>
    </row>
    <row r="22" spans="1:17" x14ac:dyDescent="0.2">
      <c r="A22" s="104">
        <f t="shared" si="2"/>
        <v>45341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27"/>
      <c r="O22" s="106">
        <f t="shared" si="4"/>
        <v>0.32916666666666666</v>
      </c>
      <c r="P22" s="107">
        <f t="shared" si="5"/>
        <v>0</v>
      </c>
      <c r="Q22" s="108">
        <f t="shared" si="1"/>
        <v>2</v>
      </c>
    </row>
    <row r="23" spans="1:17" x14ac:dyDescent="0.2">
      <c r="A23" s="104">
        <f t="shared" si="2"/>
        <v>45342</v>
      </c>
      <c r="B23" s="113"/>
      <c r="C23" s="114"/>
      <c r="D23" s="115"/>
      <c r="E23" s="116"/>
      <c r="F23" s="115"/>
      <c r="G23" s="116"/>
      <c r="H23" s="115"/>
      <c r="I23" s="116"/>
      <c r="J23" s="115"/>
      <c r="K23" s="116"/>
      <c r="L23" s="117"/>
      <c r="M23" s="118" t="s">
        <v>122</v>
      </c>
      <c r="N23" s="127"/>
      <c r="O23" s="106">
        <f t="shared" si="4"/>
        <v>0.32916666666666666</v>
      </c>
      <c r="P23" s="107">
        <f t="shared" si="5"/>
        <v>0</v>
      </c>
      <c r="Q23" s="108">
        <f t="shared" si="1"/>
        <v>3</v>
      </c>
    </row>
    <row r="24" spans="1:17" x14ac:dyDescent="0.2">
      <c r="A24" s="104">
        <f t="shared" si="2"/>
        <v>45343</v>
      </c>
      <c r="B24" s="113"/>
      <c r="C24" s="114"/>
      <c r="D24" s="115"/>
      <c r="E24" s="116"/>
      <c r="F24" s="115"/>
      <c r="G24" s="116"/>
      <c r="H24" s="115"/>
      <c r="I24" s="116"/>
      <c r="J24" s="115"/>
      <c r="K24" s="116"/>
      <c r="L24" s="117"/>
      <c r="M24" s="118" t="s">
        <v>122</v>
      </c>
      <c r="N24" s="127"/>
      <c r="O24" s="106">
        <f t="shared" si="4"/>
        <v>0.32916666666666666</v>
      </c>
      <c r="P24" s="107">
        <f t="shared" si="5"/>
        <v>0</v>
      </c>
      <c r="Q24" s="108">
        <f t="shared" si="1"/>
        <v>4</v>
      </c>
    </row>
    <row r="25" spans="1:17" x14ac:dyDescent="0.2">
      <c r="A25" s="104">
        <f t="shared" si="2"/>
        <v>45344</v>
      </c>
      <c r="B25" s="113"/>
      <c r="C25" s="114"/>
      <c r="D25" s="115"/>
      <c r="E25" s="116"/>
      <c r="F25" s="115"/>
      <c r="G25" s="116"/>
      <c r="H25" s="115"/>
      <c r="I25" s="116"/>
      <c r="J25" s="115"/>
      <c r="K25" s="116"/>
      <c r="L25" s="117"/>
      <c r="M25" s="118" t="s">
        <v>122</v>
      </c>
      <c r="N25" s="119"/>
      <c r="O25" s="106">
        <f t="shared" si="4"/>
        <v>0.32916666666666666</v>
      </c>
      <c r="P25" s="107">
        <f t="shared" si="5"/>
        <v>0</v>
      </c>
      <c r="Q25" s="108">
        <f t="shared" si="1"/>
        <v>5</v>
      </c>
    </row>
    <row r="26" spans="1:17" x14ac:dyDescent="0.2">
      <c r="A26" s="104">
        <f t="shared" si="2"/>
        <v>45345</v>
      </c>
      <c r="B26" s="113"/>
      <c r="C26" s="114"/>
      <c r="D26" s="115"/>
      <c r="E26" s="116"/>
      <c r="F26" s="115"/>
      <c r="G26" s="116"/>
      <c r="H26" s="115"/>
      <c r="I26" s="116"/>
      <c r="J26" s="115"/>
      <c r="K26" s="116"/>
      <c r="L26" s="117"/>
      <c r="M26" s="118" t="s">
        <v>122</v>
      </c>
      <c r="N26" s="119"/>
      <c r="O26" s="106">
        <f t="shared" si="4"/>
        <v>0.32916666666666666</v>
      </c>
      <c r="P26" s="107">
        <f t="shared" si="5"/>
        <v>0</v>
      </c>
      <c r="Q26" s="108">
        <f t="shared" si="1"/>
        <v>6</v>
      </c>
    </row>
    <row r="27" spans="1:17" x14ac:dyDescent="0.2">
      <c r="A27" s="174">
        <f t="shared" si="2"/>
        <v>45346</v>
      </c>
      <c r="B27" s="175"/>
      <c r="C27" s="176"/>
      <c r="D27" s="177"/>
      <c r="E27" s="178"/>
      <c r="F27" s="177"/>
      <c r="G27" s="178"/>
      <c r="H27" s="177"/>
      <c r="I27" s="178"/>
      <c r="J27" s="177"/>
      <c r="K27" s="178"/>
      <c r="L27" s="179"/>
      <c r="M27" s="180"/>
      <c r="N27" s="187"/>
      <c r="O27" s="182">
        <f t="shared" si="4"/>
        <v>0</v>
      </c>
      <c r="P27" s="183">
        <f t="shared" si="5"/>
        <v>0</v>
      </c>
      <c r="Q27" s="188">
        <f t="shared" si="1"/>
        <v>7</v>
      </c>
    </row>
    <row r="28" spans="1:17" x14ac:dyDescent="0.2">
      <c r="A28" s="174">
        <f t="shared" si="2"/>
        <v>45347</v>
      </c>
      <c r="B28" s="175"/>
      <c r="C28" s="176"/>
      <c r="D28" s="177"/>
      <c r="E28" s="178"/>
      <c r="F28" s="177"/>
      <c r="G28" s="178"/>
      <c r="H28" s="177"/>
      <c r="I28" s="178"/>
      <c r="J28" s="177"/>
      <c r="K28" s="178"/>
      <c r="L28" s="179"/>
      <c r="M28" s="180"/>
      <c r="N28" s="187"/>
      <c r="O28" s="182">
        <f t="shared" si="4"/>
        <v>0</v>
      </c>
      <c r="P28" s="183">
        <f t="shared" si="5"/>
        <v>0</v>
      </c>
      <c r="Q28" s="188">
        <f t="shared" si="1"/>
        <v>1</v>
      </c>
    </row>
    <row r="29" spans="1:17" x14ac:dyDescent="0.2">
      <c r="A29" s="104">
        <f t="shared" si="2"/>
        <v>45348</v>
      </c>
      <c r="B29" s="113"/>
      <c r="C29" s="114"/>
      <c r="D29" s="115"/>
      <c r="E29" s="116"/>
      <c r="F29" s="115"/>
      <c r="G29" s="116"/>
      <c r="H29" s="115"/>
      <c r="I29" s="116"/>
      <c r="J29" s="115"/>
      <c r="K29" s="116"/>
      <c r="L29" s="117"/>
      <c r="M29" s="118" t="s">
        <v>122</v>
      </c>
      <c r="N29" s="119"/>
      <c r="O29" s="106">
        <f t="shared" si="4"/>
        <v>0.32916666666666666</v>
      </c>
      <c r="P29" s="107">
        <f t="shared" si="5"/>
        <v>0</v>
      </c>
      <c r="Q29" s="108">
        <f t="shared" si="1"/>
        <v>2</v>
      </c>
    </row>
    <row r="30" spans="1:17" x14ac:dyDescent="0.2">
      <c r="A30" s="104">
        <f>A29+1</f>
        <v>45349</v>
      </c>
      <c r="B30" s="113"/>
      <c r="C30" s="114"/>
      <c r="D30" s="115"/>
      <c r="E30" s="116"/>
      <c r="F30" s="115"/>
      <c r="G30" s="116"/>
      <c r="H30" s="115"/>
      <c r="I30" s="116"/>
      <c r="J30" s="115"/>
      <c r="K30" s="116"/>
      <c r="L30" s="117"/>
      <c r="M30" s="118" t="s">
        <v>122</v>
      </c>
      <c r="N30" s="119"/>
      <c r="O30" s="106">
        <f t="shared" si="4"/>
        <v>0.32916666666666666</v>
      </c>
      <c r="P30" s="107">
        <f t="shared" si="5"/>
        <v>0</v>
      </c>
      <c r="Q30" s="108">
        <f t="shared" si="1"/>
        <v>3</v>
      </c>
    </row>
    <row r="31" spans="1:17" x14ac:dyDescent="0.2">
      <c r="A31" s="104">
        <f>A30+1</f>
        <v>45350</v>
      </c>
      <c r="B31" s="113"/>
      <c r="C31" s="114"/>
      <c r="D31" s="115"/>
      <c r="E31" s="116"/>
      <c r="F31" s="115"/>
      <c r="G31" s="116"/>
      <c r="H31" s="115"/>
      <c r="I31" s="116"/>
      <c r="J31" s="115"/>
      <c r="K31" s="116"/>
      <c r="L31" s="117"/>
      <c r="M31" s="118" t="s">
        <v>122</v>
      </c>
      <c r="N31" s="119"/>
      <c r="O31" s="106">
        <f t="shared" si="0"/>
        <v>0.32916666666666666</v>
      </c>
      <c r="P31" s="107">
        <f t="shared" si="3"/>
        <v>0</v>
      </c>
      <c r="Q31" s="108">
        <f t="shared" si="1"/>
        <v>4</v>
      </c>
    </row>
    <row r="32" spans="1:17" x14ac:dyDescent="0.2">
      <c r="A32" s="104">
        <f>A31+1</f>
        <v>45351</v>
      </c>
      <c r="B32" s="113"/>
      <c r="C32" s="114"/>
      <c r="D32" s="115"/>
      <c r="E32" s="116"/>
      <c r="F32" s="115"/>
      <c r="G32" s="116"/>
      <c r="H32" s="115"/>
      <c r="I32" s="116"/>
      <c r="J32" s="115"/>
      <c r="K32" s="116"/>
      <c r="L32" s="117"/>
      <c r="M32" s="118" t="s">
        <v>122</v>
      </c>
      <c r="N32" s="119"/>
      <c r="O32" s="106">
        <f t="shared" ref="O32" si="6">IF(OR(M32="k",M32="n",M32="u"),$E$37,IF(M32="h",C32-B32+E32-D32+G32-F32+I32-H32+K32-J32-L32+$E$37/2,C32-B32+E32-D32+G32-F32+I32-H32+K32-J32-L32))</f>
        <v>0.32916666666666666</v>
      </c>
      <c r="P32" s="107">
        <f t="shared" si="3"/>
        <v>0</v>
      </c>
      <c r="Q32" s="108">
        <v>5</v>
      </c>
    </row>
    <row r="33" spans="1:17" x14ac:dyDescent="0.2">
      <c r="A33" s="174"/>
      <c r="B33" s="175"/>
      <c r="C33" s="176"/>
      <c r="D33" s="177"/>
      <c r="E33" s="178"/>
      <c r="F33" s="177"/>
      <c r="G33" s="178"/>
      <c r="H33" s="177"/>
      <c r="I33" s="178"/>
      <c r="J33" s="177"/>
      <c r="K33" s="178"/>
      <c r="L33" s="179"/>
      <c r="M33" s="180"/>
      <c r="N33" s="187"/>
      <c r="O33" s="182"/>
      <c r="P33" s="183"/>
      <c r="Q33" s="188"/>
    </row>
    <row r="34" spans="1:17" ht="13.5" thickBot="1" x14ac:dyDescent="0.25">
      <c r="A34" s="191"/>
      <c r="B34" s="192"/>
      <c r="C34" s="193"/>
      <c r="D34" s="194"/>
      <c r="E34" s="195"/>
      <c r="F34" s="194"/>
      <c r="G34" s="195"/>
      <c r="H34" s="194"/>
      <c r="I34" s="195"/>
      <c r="J34" s="194"/>
      <c r="K34" s="195"/>
      <c r="L34" s="196"/>
      <c r="M34" s="197"/>
      <c r="N34" s="198"/>
      <c r="O34" s="199"/>
      <c r="P34" s="200"/>
      <c r="Q34" s="201"/>
    </row>
    <row r="35" spans="1:17" x14ac:dyDescent="0.2">
      <c r="A35" s="72"/>
      <c r="B35" s="73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4"/>
      <c r="N35" s="25" t="s">
        <v>55</v>
      </c>
      <c r="O35" s="166">
        <f>SUM(O4:O34)</f>
        <v>6.9124999999999996</v>
      </c>
      <c r="P35" s="51"/>
    </row>
    <row r="36" spans="1:17" x14ac:dyDescent="0.2">
      <c r="B36" s="64" t="s">
        <v>11</v>
      </c>
      <c r="C36" s="68"/>
      <c r="D36" s="68"/>
      <c r="E36" s="57">
        <v>21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6.9124999999999996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P32</f>
        <v>0</v>
      </c>
      <c r="P38" s="33"/>
      <c r="Q38" s="164" t="e">
        <f>SUM(#REF!)</f>
        <v>#REF!</v>
      </c>
    </row>
    <row r="39" spans="1:17" ht="13.5" thickBot="1" x14ac:dyDescent="0.25">
      <c r="B39" s="71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IF(Jan!G40="Ja","Ja",IF(MIN(P4:P34)&lt;=0,"JA","NEIN"))</f>
        <v>Ja</v>
      </c>
      <c r="H40" s="257" t="s">
        <v>129</v>
      </c>
      <c r="I40" s="258"/>
      <c r="J40" s="258"/>
      <c r="K40" s="258"/>
      <c r="L40" s="221">
        <f>Jan!L40-COUNTIF(M4:M34,"u")-(COUNTIF(M4:M34,"h")/2)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password="CAB9" sheet="1" objects="1" scenarios="1"/>
  <mergeCells count="10">
    <mergeCell ref="B1:K1"/>
    <mergeCell ref="N44:P44"/>
    <mergeCell ref="J3:K3"/>
    <mergeCell ref="E44:M44"/>
    <mergeCell ref="B3:C3"/>
    <mergeCell ref="D3:E3"/>
    <mergeCell ref="F3:G3"/>
    <mergeCell ref="H3:I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verticalDpi="300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P2" sqref="P2"/>
    </sheetView>
  </sheetViews>
  <sheetFormatPr baseColWidth="10" defaultColWidth="11.42578125" defaultRowHeight="12.75" x14ac:dyDescent="0.2"/>
  <cols>
    <col min="1" max="1" width="12.7109375" customWidth="1"/>
    <col min="2" max="11" width="5.7109375" customWidth="1"/>
    <col min="12" max="13" width="6.7109375" customWidth="1"/>
    <col min="14" max="14" width="30.7109375" customWidth="1"/>
    <col min="15" max="15" width="8.7109375" customWidth="1"/>
    <col min="16" max="16" width="8.855468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Feb!O38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04">
        <f>Feb!A32+1</f>
        <v>45352</v>
      </c>
      <c r="B4" s="113"/>
      <c r="C4" s="114"/>
      <c r="D4" s="115"/>
      <c r="E4" s="116"/>
      <c r="F4" s="115"/>
      <c r="G4" s="116"/>
      <c r="H4" s="115"/>
      <c r="I4" s="116"/>
      <c r="J4" s="115"/>
      <c r="K4" s="116"/>
      <c r="L4" s="117"/>
      <c r="M4" s="118" t="s">
        <v>122</v>
      </c>
      <c r="N4" s="119"/>
      <c r="O4" s="106">
        <f t="shared" ref="O4:O34" si="0">IF(OR(M4="k",M4="n",M4="u"),$E$37,IF(M4="h",C4-B4+E4-D4+G4-F4+I4-H4+K4-J4-L4+$E$37/2,C4-B4+E4-D4+G4-F4+I4-H4+K4-J4-L4))</f>
        <v>0.32916666666666666</v>
      </c>
      <c r="P4" s="107">
        <f>IF(AND(Q4&gt;1,Q4&lt;7),(O4-$E$37)*24,O4*24)+P2</f>
        <v>0</v>
      </c>
      <c r="Q4" s="108">
        <f t="shared" ref="Q4" si="1">WEEKDAY(A4)</f>
        <v>6</v>
      </c>
    </row>
    <row r="5" spans="1:17" x14ac:dyDescent="0.2">
      <c r="A5" s="174">
        <f t="shared" ref="A5:A34" si="2">A4+1</f>
        <v>45353</v>
      </c>
      <c r="B5" s="175"/>
      <c r="C5" s="176"/>
      <c r="D5" s="177"/>
      <c r="E5" s="178"/>
      <c r="F5" s="177"/>
      <c r="G5" s="178"/>
      <c r="H5" s="177"/>
      <c r="I5" s="178"/>
      <c r="J5" s="177"/>
      <c r="K5" s="178"/>
      <c r="L5" s="179"/>
      <c r="M5" s="180"/>
      <c r="N5" s="187"/>
      <c r="O5" s="182">
        <f t="shared" ref="O5:O30" si="3">IF(OR(M5="k",M5="n",M5="u"),$E$37,IF(M5="h",C5-B5+E5-D5+G5-F5+I5-H5+K5-J5-L5+$E$37/2,C5-B5+E5-D5+G5-F5+I5-H5+K5-J5-L5))</f>
        <v>0</v>
      </c>
      <c r="P5" s="183">
        <f t="shared" ref="P5:P30" si="4">IF(AND(Q5&gt;1,Q5&lt;7),(O5-$E$37)*24,O5*24)+P4</f>
        <v>0</v>
      </c>
      <c r="Q5" s="188">
        <f>WEEKDAY(A5)</f>
        <v>7</v>
      </c>
    </row>
    <row r="6" spans="1:17" x14ac:dyDescent="0.2">
      <c r="A6" s="174">
        <f t="shared" si="2"/>
        <v>45354</v>
      </c>
      <c r="B6" s="175"/>
      <c r="C6" s="176"/>
      <c r="D6" s="177"/>
      <c r="E6" s="178"/>
      <c r="F6" s="177"/>
      <c r="G6" s="178"/>
      <c r="H6" s="177"/>
      <c r="I6" s="178"/>
      <c r="J6" s="177"/>
      <c r="K6" s="178"/>
      <c r="L6" s="179"/>
      <c r="M6" s="180"/>
      <c r="N6" s="187"/>
      <c r="O6" s="182">
        <f t="shared" si="3"/>
        <v>0</v>
      </c>
      <c r="P6" s="183">
        <f t="shared" si="4"/>
        <v>0</v>
      </c>
      <c r="Q6" s="188">
        <f t="shared" ref="Q6:Q29" si="5">WEEKDAY(A6)</f>
        <v>1</v>
      </c>
    </row>
    <row r="7" spans="1:17" x14ac:dyDescent="0.2">
      <c r="A7" s="104">
        <f t="shared" si="2"/>
        <v>45355</v>
      </c>
      <c r="B7" s="113"/>
      <c r="C7" s="114"/>
      <c r="D7" s="115"/>
      <c r="E7" s="116"/>
      <c r="F7" s="115"/>
      <c r="G7" s="116"/>
      <c r="H7" s="115"/>
      <c r="I7" s="116"/>
      <c r="J7" s="115"/>
      <c r="K7" s="116"/>
      <c r="L7" s="117"/>
      <c r="M7" s="118" t="s">
        <v>122</v>
      </c>
      <c r="N7" s="119"/>
      <c r="O7" s="106">
        <f t="shared" si="3"/>
        <v>0.32916666666666666</v>
      </c>
      <c r="P7" s="107">
        <f t="shared" si="4"/>
        <v>0</v>
      </c>
      <c r="Q7" s="108">
        <f t="shared" si="5"/>
        <v>2</v>
      </c>
    </row>
    <row r="8" spans="1:17" x14ac:dyDescent="0.2">
      <c r="A8" s="104">
        <f t="shared" si="2"/>
        <v>45356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3"/>
        <v>0.32916666666666666</v>
      </c>
      <c r="P8" s="107">
        <f t="shared" si="4"/>
        <v>0</v>
      </c>
      <c r="Q8" s="108">
        <f t="shared" si="5"/>
        <v>3</v>
      </c>
    </row>
    <row r="9" spans="1:17" x14ac:dyDescent="0.2">
      <c r="A9" s="104">
        <f t="shared" si="2"/>
        <v>45357</v>
      </c>
      <c r="B9" s="113"/>
      <c r="C9" s="114"/>
      <c r="D9" s="115"/>
      <c r="E9" s="116"/>
      <c r="F9" s="115"/>
      <c r="G9" s="116"/>
      <c r="H9" s="115"/>
      <c r="I9" s="116"/>
      <c r="J9" s="115"/>
      <c r="K9" s="116"/>
      <c r="L9" s="117"/>
      <c r="M9" s="118" t="s">
        <v>122</v>
      </c>
      <c r="N9" s="119"/>
      <c r="O9" s="106">
        <f t="shared" si="3"/>
        <v>0.32916666666666666</v>
      </c>
      <c r="P9" s="107">
        <f t="shared" si="4"/>
        <v>0</v>
      </c>
      <c r="Q9" s="108">
        <f t="shared" si="5"/>
        <v>4</v>
      </c>
    </row>
    <row r="10" spans="1:17" x14ac:dyDescent="0.2">
      <c r="A10" s="104">
        <f t="shared" si="2"/>
        <v>45358</v>
      </c>
      <c r="B10" s="113"/>
      <c r="C10" s="114"/>
      <c r="D10" s="115"/>
      <c r="E10" s="116"/>
      <c r="F10" s="115"/>
      <c r="G10" s="116"/>
      <c r="H10" s="115"/>
      <c r="I10" s="116"/>
      <c r="J10" s="115"/>
      <c r="K10" s="116"/>
      <c r="L10" s="117"/>
      <c r="M10" s="118" t="s">
        <v>122</v>
      </c>
      <c r="N10" s="119"/>
      <c r="O10" s="106">
        <f t="shared" si="3"/>
        <v>0.32916666666666666</v>
      </c>
      <c r="P10" s="107">
        <f t="shared" si="4"/>
        <v>0</v>
      </c>
      <c r="Q10" s="108">
        <f t="shared" si="5"/>
        <v>5</v>
      </c>
    </row>
    <row r="11" spans="1:17" x14ac:dyDescent="0.2">
      <c r="A11" s="104">
        <f t="shared" si="2"/>
        <v>45359</v>
      </c>
      <c r="B11" s="113"/>
      <c r="C11" s="114"/>
      <c r="D11" s="115"/>
      <c r="E11" s="116"/>
      <c r="F11" s="115"/>
      <c r="G11" s="116"/>
      <c r="H11" s="115"/>
      <c r="I11" s="116"/>
      <c r="J11" s="115"/>
      <c r="K11" s="116"/>
      <c r="L11" s="117"/>
      <c r="M11" s="118" t="s">
        <v>122</v>
      </c>
      <c r="N11" s="119"/>
      <c r="O11" s="106">
        <f t="shared" si="3"/>
        <v>0.32916666666666666</v>
      </c>
      <c r="P11" s="107">
        <f t="shared" si="4"/>
        <v>0</v>
      </c>
      <c r="Q11" s="108">
        <f t="shared" si="5"/>
        <v>6</v>
      </c>
    </row>
    <row r="12" spans="1:17" x14ac:dyDescent="0.2">
      <c r="A12" s="174">
        <f t="shared" si="2"/>
        <v>45360</v>
      </c>
      <c r="B12" s="175"/>
      <c r="C12" s="176"/>
      <c r="D12" s="177"/>
      <c r="E12" s="178"/>
      <c r="F12" s="177"/>
      <c r="G12" s="178"/>
      <c r="H12" s="177"/>
      <c r="I12" s="178"/>
      <c r="J12" s="177"/>
      <c r="K12" s="178"/>
      <c r="L12" s="179"/>
      <c r="M12" s="180"/>
      <c r="N12" s="187"/>
      <c r="O12" s="182">
        <f t="shared" si="3"/>
        <v>0</v>
      </c>
      <c r="P12" s="183">
        <f t="shared" si="4"/>
        <v>0</v>
      </c>
      <c r="Q12" s="188">
        <f t="shared" si="5"/>
        <v>7</v>
      </c>
    </row>
    <row r="13" spans="1:17" x14ac:dyDescent="0.2">
      <c r="A13" s="174">
        <f t="shared" si="2"/>
        <v>45361</v>
      </c>
      <c r="B13" s="175"/>
      <c r="C13" s="176"/>
      <c r="D13" s="177"/>
      <c r="E13" s="178"/>
      <c r="F13" s="177"/>
      <c r="G13" s="178"/>
      <c r="H13" s="177"/>
      <c r="I13" s="178"/>
      <c r="J13" s="177"/>
      <c r="K13" s="178"/>
      <c r="L13" s="179"/>
      <c r="M13" s="180"/>
      <c r="N13" s="187"/>
      <c r="O13" s="182">
        <f t="shared" si="3"/>
        <v>0</v>
      </c>
      <c r="P13" s="183">
        <f t="shared" si="4"/>
        <v>0</v>
      </c>
      <c r="Q13" s="188">
        <f t="shared" si="5"/>
        <v>1</v>
      </c>
    </row>
    <row r="14" spans="1:17" x14ac:dyDescent="0.2">
      <c r="A14" s="104">
        <f t="shared" si="2"/>
        <v>45362</v>
      </c>
      <c r="B14" s="113"/>
      <c r="C14" s="114"/>
      <c r="D14" s="115"/>
      <c r="E14" s="116"/>
      <c r="F14" s="115"/>
      <c r="G14" s="116"/>
      <c r="H14" s="115"/>
      <c r="I14" s="116"/>
      <c r="J14" s="115"/>
      <c r="K14" s="116"/>
      <c r="L14" s="117"/>
      <c r="M14" s="118" t="s">
        <v>122</v>
      </c>
      <c r="N14" s="119"/>
      <c r="O14" s="106">
        <f t="shared" si="3"/>
        <v>0.32916666666666666</v>
      </c>
      <c r="P14" s="107">
        <f t="shared" si="4"/>
        <v>0</v>
      </c>
      <c r="Q14" s="108">
        <f t="shared" si="5"/>
        <v>2</v>
      </c>
    </row>
    <row r="15" spans="1:17" x14ac:dyDescent="0.2">
      <c r="A15" s="104">
        <f t="shared" si="2"/>
        <v>45363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19"/>
      <c r="O15" s="106">
        <f t="shared" si="3"/>
        <v>0.32916666666666666</v>
      </c>
      <c r="P15" s="107">
        <f t="shared" si="4"/>
        <v>0</v>
      </c>
      <c r="Q15" s="108">
        <f t="shared" si="5"/>
        <v>3</v>
      </c>
    </row>
    <row r="16" spans="1:17" x14ac:dyDescent="0.2">
      <c r="A16" s="104">
        <f t="shared" si="2"/>
        <v>45364</v>
      </c>
      <c r="B16" s="113"/>
      <c r="C16" s="114"/>
      <c r="D16" s="115"/>
      <c r="E16" s="116"/>
      <c r="F16" s="115"/>
      <c r="G16" s="116"/>
      <c r="H16" s="115"/>
      <c r="I16" s="116"/>
      <c r="J16" s="115"/>
      <c r="K16" s="116"/>
      <c r="L16" s="117"/>
      <c r="M16" s="118" t="s">
        <v>122</v>
      </c>
      <c r="N16" s="119"/>
      <c r="O16" s="106">
        <f t="shared" si="3"/>
        <v>0.32916666666666666</v>
      </c>
      <c r="P16" s="107">
        <f t="shared" si="4"/>
        <v>0</v>
      </c>
      <c r="Q16" s="108">
        <f t="shared" si="5"/>
        <v>4</v>
      </c>
    </row>
    <row r="17" spans="1:17" x14ac:dyDescent="0.2">
      <c r="A17" s="104">
        <f t="shared" si="2"/>
        <v>45365</v>
      </c>
      <c r="B17" s="113"/>
      <c r="C17" s="114"/>
      <c r="D17" s="115"/>
      <c r="E17" s="116"/>
      <c r="F17" s="115"/>
      <c r="G17" s="116"/>
      <c r="H17" s="115"/>
      <c r="I17" s="116"/>
      <c r="J17" s="115"/>
      <c r="K17" s="116"/>
      <c r="L17" s="117"/>
      <c r="M17" s="118" t="s">
        <v>122</v>
      </c>
      <c r="N17" s="119"/>
      <c r="O17" s="106">
        <f t="shared" si="3"/>
        <v>0.32916666666666666</v>
      </c>
      <c r="P17" s="107">
        <f t="shared" si="4"/>
        <v>0</v>
      </c>
      <c r="Q17" s="108">
        <f t="shared" si="5"/>
        <v>5</v>
      </c>
    </row>
    <row r="18" spans="1:17" x14ac:dyDescent="0.2">
      <c r="A18" s="104">
        <f t="shared" si="2"/>
        <v>45366</v>
      </c>
      <c r="B18" s="113"/>
      <c r="C18" s="114"/>
      <c r="D18" s="115"/>
      <c r="E18" s="116"/>
      <c r="F18" s="115"/>
      <c r="G18" s="116"/>
      <c r="H18" s="115"/>
      <c r="I18" s="116"/>
      <c r="J18" s="115"/>
      <c r="K18" s="116"/>
      <c r="L18" s="117"/>
      <c r="M18" s="118" t="s">
        <v>122</v>
      </c>
      <c r="N18" s="119"/>
      <c r="O18" s="106">
        <f t="shared" si="3"/>
        <v>0.32916666666666666</v>
      </c>
      <c r="P18" s="107">
        <f t="shared" si="4"/>
        <v>0</v>
      </c>
      <c r="Q18" s="108">
        <f t="shared" si="5"/>
        <v>6</v>
      </c>
    </row>
    <row r="19" spans="1:17" x14ac:dyDescent="0.2">
      <c r="A19" s="174">
        <f t="shared" si="2"/>
        <v>45367</v>
      </c>
      <c r="B19" s="175"/>
      <c r="C19" s="176"/>
      <c r="D19" s="177"/>
      <c r="E19" s="178"/>
      <c r="F19" s="177"/>
      <c r="G19" s="178"/>
      <c r="H19" s="177"/>
      <c r="I19" s="178"/>
      <c r="J19" s="177"/>
      <c r="K19" s="178"/>
      <c r="L19" s="179"/>
      <c r="M19" s="180"/>
      <c r="N19" s="187"/>
      <c r="O19" s="182">
        <f t="shared" si="3"/>
        <v>0</v>
      </c>
      <c r="P19" s="183">
        <f t="shared" si="4"/>
        <v>0</v>
      </c>
      <c r="Q19" s="188">
        <f t="shared" si="5"/>
        <v>7</v>
      </c>
    </row>
    <row r="20" spans="1:17" x14ac:dyDescent="0.2">
      <c r="A20" s="174">
        <f t="shared" si="2"/>
        <v>45368</v>
      </c>
      <c r="B20" s="175"/>
      <c r="C20" s="176"/>
      <c r="D20" s="177"/>
      <c r="E20" s="178"/>
      <c r="F20" s="177"/>
      <c r="G20" s="178"/>
      <c r="H20" s="177"/>
      <c r="I20" s="178"/>
      <c r="J20" s="177"/>
      <c r="K20" s="178"/>
      <c r="L20" s="179"/>
      <c r="M20" s="180"/>
      <c r="N20" s="187"/>
      <c r="O20" s="182">
        <f t="shared" si="3"/>
        <v>0</v>
      </c>
      <c r="P20" s="183">
        <f t="shared" si="4"/>
        <v>0</v>
      </c>
      <c r="Q20" s="188">
        <f t="shared" si="5"/>
        <v>1</v>
      </c>
    </row>
    <row r="21" spans="1:17" x14ac:dyDescent="0.2">
      <c r="A21" s="104">
        <f t="shared" si="2"/>
        <v>45369</v>
      </c>
      <c r="B21" s="113"/>
      <c r="C21" s="114"/>
      <c r="D21" s="115"/>
      <c r="E21" s="116"/>
      <c r="F21" s="115"/>
      <c r="G21" s="116"/>
      <c r="H21" s="115"/>
      <c r="I21" s="116"/>
      <c r="J21" s="115"/>
      <c r="K21" s="116"/>
      <c r="L21" s="117"/>
      <c r="M21" s="118" t="s">
        <v>122</v>
      </c>
      <c r="N21" s="119"/>
      <c r="O21" s="106">
        <f t="shared" si="3"/>
        <v>0.32916666666666666</v>
      </c>
      <c r="P21" s="107">
        <f t="shared" si="4"/>
        <v>0</v>
      </c>
      <c r="Q21" s="108">
        <f t="shared" si="5"/>
        <v>2</v>
      </c>
    </row>
    <row r="22" spans="1:17" x14ac:dyDescent="0.2">
      <c r="A22" s="104">
        <f t="shared" si="2"/>
        <v>45370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19"/>
      <c r="O22" s="106">
        <f t="shared" si="3"/>
        <v>0.32916666666666666</v>
      </c>
      <c r="P22" s="107">
        <f t="shared" si="4"/>
        <v>0</v>
      </c>
      <c r="Q22" s="108">
        <f t="shared" si="5"/>
        <v>3</v>
      </c>
    </row>
    <row r="23" spans="1:17" x14ac:dyDescent="0.2">
      <c r="A23" s="104">
        <f t="shared" si="2"/>
        <v>45371</v>
      </c>
      <c r="B23" s="113"/>
      <c r="C23" s="114"/>
      <c r="D23" s="115"/>
      <c r="E23" s="116"/>
      <c r="F23" s="115"/>
      <c r="G23" s="116"/>
      <c r="H23" s="115"/>
      <c r="I23" s="116"/>
      <c r="J23" s="115"/>
      <c r="K23" s="116"/>
      <c r="L23" s="117"/>
      <c r="M23" s="118" t="s">
        <v>122</v>
      </c>
      <c r="N23" s="119"/>
      <c r="O23" s="106">
        <f t="shared" si="3"/>
        <v>0.32916666666666666</v>
      </c>
      <c r="P23" s="107">
        <f t="shared" si="4"/>
        <v>0</v>
      </c>
      <c r="Q23" s="108">
        <f t="shared" si="5"/>
        <v>4</v>
      </c>
    </row>
    <row r="24" spans="1:17" x14ac:dyDescent="0.2">
      <c r="A24" s="104">
        <f t="shared" si="2"/>
        <v>45372</v>
      </c>
      <c r="B24" s="113"/>
      <c r="C24" s="114"/>
      <c r="D24" s="115"/>
      <c r="E24" s="116"/>
      <c r="F24" s="115"/>
      <c r="G24" s="116"/>
      <c r="H24" s="115"/>
      <c r="I24" s="116"/>
      <c r="J24" s="115"/>
      <c r="K24" s="116"/>
      <c r="L24" s="117"/>
      <c r="M24" s="118" t="s">
        <v>122</v>
      </c>
      <c r="N24" s="119"/>
      <c r="O24" s="106">
        <f t="shared" si="3"/>
        <v>0.32916666666666666</v>
      </c>
      <c r="P24" s="107">
        <f t="shared" si="4"/>
        <v>0</v>
      </c>
      <c r="Q24" s="108">
        <f t="shared" si="5"/>
        <v>5</v>
      </c>
    </row>
    <row r="25" spans="1:17" x14ac:dyDescent="0.2">
      <c r="A25" s="104">
        <f t="shared" si="2"/>
        <v>45373</v>
      </c>
      <c r="B25" s="113"/>
      <c r="C25" s="114"/>
      <c r="D25" s="115"/>
      <c r="E25" s="116"/>
      <c r="F25" s="115"/>
      <c r="G25" s="116"/>
      <c r="H25" s="115"/>
      <c r="I25" s="116"/>
      <c r="J25" s="115"/>
      <c r="K25" s="116"/>
      <c r="L25" s="117"/>
      <c r="M25" s="118" t="s">
        <v>122</v>
      </c>
      <c r="N25" s="119"/>
      <c r="O25" s="106">
        <f t="shared" si="3"/>
        <v>0.32916666666666666</v>
      </c>
      <c r="P25" s="107">
        <f t="shared" si="4"/>
        <v>0</v>
      </c>
      <c r="Q25" s="108">
        <f t="shared" si="5"/>
        <v>6</v>
      </c>
    </row>
    <row r="26" spans="1:17" x14ac:dyDescent="0.2">
      <c r="A26" s="174">
        <f t="shared" si="2"/>
        <v>45374</v>
      </c>
      <c r="B26" s="175"/>
      <c r="C26" s="176"/>
      <c r="D26" s="177"/>
      <c r="E26" s="178"/>
      <c r="F26" s="177"/>
      <c r="G26" s="178"/>
      <c r="H26" s="177"/>
      <c r="I26" s="178"/>
      <c r="J26" s="177"/>
      <c r="K26" s="178"/>
      <c r="L26" s="179"/>
      <c r="M26" s="180"/>
      <c r="N26" s="187"/>
      <c r="O26" s="182">
        <f t="shared" si="3"/>
        <v>0</v>
      </c>
      <c r="P26" s="183">
        <f t="shared" si="4"/>
        <v>0</v>
      </c>
      <c r="Q26" s="188">
        <f t="shared" si="5"/>
        <v>7</v>
      </c>
    </row>
    <row r="27" spans="1:17" x14ac:dyDescent="0.2">
      <c r="A27" s="174">
        <f t="shared" si="2"/>
        <v>45375</v>
      </c>
      <c r="B27" s="175"/>
      <c r="C27" s="176"/>
      <c r="D27" s="177"/>
      <c r="E27" s="178"/>
      <c r="F27" s="177"/>
      <c r="G27" s="178"/>
      <c r="H27" s="177"/>
      <c r="I27" s="178"/>
      <c r="J27" s="177"/>
      <c r="K27" s="178"/>
      <c r="L27" s="179"/>
      <c r="M27" s="180"/>
      <c r="N27" s="187"/>
      <c r="O27" s="182">
        <f t="shared" si="3"/>
        <v>0</v>
      </c>
      <c r="P27" s="183">
        <f t="shared" si="4"/>
        <v>0</v>
      </c>
      <c r="Q27" s="188">
        <f t="shared" si="5"/>
        <v>1</v>
      </c>
    </row>
    <row r="28" spans="1:17" x14ac:dyDescent="0.2">
      <c r="A28" s="104">
        <f t="shared" si="2"/>
        <v>45376</v>
      </c>
      <c r="B28" s="113"/>
      <c r="C28" s="114"/>
      <c r="D28" s="115"/>
      <c r="E28" s="116"/>
      <c r="F28" s="115"/>
      <c r="G28" s="116"/>
      <c r="H28" s="115"/>
      <c r="I28" s="116"/>
      <c r="J28" s="115"/>
      <c r="K28" s="116"/>
      <c r="L28" s="117"/>
      <c r="M28" s="118" t="s">
        <v>122</v>
      </c>
      <c r="N28" s="119"/>
      <c r="O28" s="106">
        <f t="shared" si="3"/>
        <v>0.32916666666666666</v>
      </c>
      <c r="P28" s="107">
        <f t="shared" si="4"/>
        <v>0</v>
      </c>
      <c r="Q28" s="108">
        <f t="shared" si="5"/>
        <v>2</v>
      </c>
    </row>
    <row r="29" spans="1:17" x14ac:dyDescent="0.2">
      <c r="A29" s="104">
        <f t="shared" si="2"/>
        <v>45377</v>
      </c>
      <c r="B29" s="113"/>
      <c r="C29" s="114"/>
      <c r="D29" s="115"/>
      <c r="E29" s="116"/>
      <c r="F29" s="115"/>
      <c r="G29" s="116"/>
      <c r="H29" s="115"/>
      <c r="I29" s="116"/>
      <c r="J29" s="115"/>
      <c r="K29" s="116"/>
      <c r="L29" s="117"/>
      <c r="M29" s="118" t="s">
        <v>122</v>
      </c>
      <c r="N29" s="119"/>
      <c r="O29" s="106">
        <f t="shared" si="3"/>
        <v>0.32916666666666666</v>
      </c>
      <c r="P29" s="107">
        <f t="shared" si="4"/>
        <v>0</v>
      </c>
      <c r="Q29" s="108">
        <f t="shared" si="5"/>
        <v>3</v>
      </c>
    </row>
    <row r="30" spans="1:17" x14ac:dyDescent="0.2">
      <c r="A30" s="104">
        <f t="shared" si="2"/>
        <v>45378</v>
      </c>
      <c r="B30" s="113"/>
      <c r="C30" s="114"/>
      <c r="D30" s="115"/>
      <c r="E30" s="116"/>
      <c r="F30" s="115"/>
      <c r="G30" s="116"/>
      <c r="H30" s="115"/>
      <c r="I30" s="116"/>
      <c r="J30" s="115"/>
      <c r="K30" s="116"/>
      <c r="L30" s="117"/>
      <c r="M30" s="118" t="s">
        <v>122</v>
      </c>
      <c r="N30" s="119"/>
      <c r="O30" s="213">
        <f t="shared" si="3"/>
        <v>0.32916666666666666</v>
      </c>
      <c r="P30" s="107">
        <f t="shared" si="4"/>
        <v>0</v>
      </c>
      <c r="Q30" s="108">
        <f>WEEKDAY(A30)</f>
        <v>4</v>
      </c>
    </row>
    <row r="31" spans="1:17" x14ac:dyDescent="0.2">
      <c r="A31" s="104">
        <f t="shared" si="2"/>
        <v>45379</v>
      </c>
      <c r="B31" s="113"/>
      <c r="C31" s="114"/>
      <c r="D31" s="115"/>
      <c r="E31" s="116"/>
      <c r="F31" s="115"/>
      <c r="G31" s="116"/>
      <c r="H31" s="115"/>
      <c r="I31" s="116"/>
      <c r="J31" s="115"/>
      <c r="K31" s="116"/>
      <c r="L31" s="117"/>
      <c r="M31" s="118" t="s">
        <v>122</v>
      </c>
      <c r="N31" s="119"/>
      <c r="O31" s="106">
        <f t="shared" si="0"/>
        <v>0.32916666666666666</v>
      </c>
      <c r="P31" s="107">
        <f t="shared" ref="P31:P34" si="6">IF(AND(Q31&gt;1,Q31&lt;7),(O31-$E$37)*24,O31*24)+P30</f>
        <v>0</v>
      </c>
      <c r="Q31" s="108">
        <f t="shared" ref="Q31" si="7">WEEKDAY(A31)</f>
        <v>5</v>
      </c>
    </row>
    <row r="32" spans="1:17" x14ac:dyDescent="0.2">
      <c r="A32" s="174">
        <f t="shared" si="2"/>
        <v>45380</v>
      </c>
      <c r="B32" s="175"/>
      <c r="C32" s="176"/>
      <c r="D32" s="177"/>
      <c r="E32" s="178"/>
      <c r="F32" s="177"/>
      <c r="G32" s="178"/>
      <c r="H32" s="177"/>
      <c r="I32" s="178"/>
      <c r="J32" s="177"/>
      <c r="K32" s="178"/>
      <c r="L32" s="179"/>
      <c r="M32" s="180"/>
      <c r="N32" s="181" t="s">
        <v>83</v>
      </c>
      <c r="O32" s="223">
        <f t="shared" si="0"/>
        <v>0</v>
      </c>
      <c r="P32" s="183">
        <f t="shared" si="6"/>
        <v>0</v>
      </c>
      <c r="Q32" s="184">
        <v>0</v>
      </c>
    </row>
    <row r="33" spans="1:17" x14ac:dyDescent="0.2">
      <c r="A33" s="174">
        <f t="shared" si="2"/>
        <v>45381</v>
      </c>
      <c r="B33" s="175"/>
      <c r="C33" s="176"/>
      <c r="D33" s="177"/>
      <c r="E33" s="178"/>
      <c r="F33" s="177"/>
      <c r="G33" s="178"/>
      <c r="H33" s="177"/>
      <c r="I33" s="178"/>
      <c r="J33" s="177"/>
      <c r="K33" s="178"/>
      <c r="L33" s="179"/>
      <c r="M33" s="180"/>
      <c r="N33" s="187"/>
      <c r="O33" s="182">
        <f t="shared" si="0"/>
        <v>0</v>
      </c>
      <c r="P33" s="183">
        <f t="shared" si="6"/>
        <v>0</v>
      </c>
      <c r="Q33" s="188">
        <f t="shared" ref="Q33:Q34" si="8">WEEKDAY(A33)</f>
        <v>7</v>
      </c>
    </row>
    <row r="34" spans="1:17" ht="13.5" thickBot="1" x14ac:dyDescent="0.25">
      <c r="A34" s="191">
        <f t="shared" si="2"/>
        <v>45382</v>
      </c>
      <c r="B34" s="192"/>
      <c r="C34" s="193"/>
      <c r="D34" s="194"/>
      <c r="E34" s="195"/>
      <c r="F34" s="194"/>
      <c r="G34" s="195"/>
      <c r="H34" s="194"/>
      <c r="I34" s="195"/>
      <c r="J34" s="194"/>
      <c r="K34" s="195"/>
      <c r="L34" s="179"/>
      <c r="M34" s="180"/>
      <c r="N34" s="227" t="s">
        <v>139</v>
      </c>
      <c r="O34" s="199">
        <f t="shared" si="0"/>
        <v>0</v>
      </c>
      <c r="P34" s="183">
        <f t="shared" si="6"/>
        <v>0</v>
      </c>
      <c r="Q34" s="188">
        <f t="shared" si="8"/>
        <v>1</v>
      </c>
    </row>
    <row r="35" spans="1:17" x14ac:dyDescent="0.2">
      <c r="A35" s="72"/>
      <c r="B35" s="224"/>
      <c r="C35" s="22"/>
      <c r="D35" s="22"/>
      <c r="E35" s="22"/>
      <c r="F35" s="22"/>
      <c r="G35" s="22"/>
      <c r="H35" s="22"/>
      <c r="I35" s="22"/>
      <c r="J35" s="22"/>
      <c r="K35" s="225"/>
      <c r="L35" s="23"/>
      <c r="M35" s="24"/>
      <c r="N35" s="226" t="s">
        <v>55</v>
      </c>
      <c r="O35" s="166">
        <f>SUM(O4:O34)</f>
        <v>6.583333333333333</v>
      </c>
      <c r="P35" s="51"/>
    </row>
    <row r="36" spans="1:17" x14ac:dyDescent="0.2">
      <c r="B36" s="64" t="s">
        <v>11</v>
      </c>
      <c r="C36" s="68"/>
      <c r="D36" s="68"/>
      <c r="E36" s="57">
        <v>20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6.583333333333333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P34</f>
        <v>0</v>
      </c>
      <c r="P38" s="33"/>
      <c r="Q38" s="164" t="e">
        <f>SUM(#REF!)</f>
        <v>#REF!</v>
      </c>
    </row>
    <row r="39" spans="1:17" ht="13.5" thickBot="1" x14ac:dyDescent="0.25">
      <c r="B39" s="71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IF(Feb!G40="Ja","Ja",IF(MIN(P4:P34)&lt;=0,"JA","NEIN"))</f>
        <v>Ja</v>
      </c>
      <c r="H40" s="257" t="s">
        <v>129</v>
      </c>
      <c r="I40" s="258"/>
      <c r="J40" s="258"/>
      <c r="K40" s="258"/>
      <c r="L40" s="221">
        <f>Feb!L40-COUNTIF(M4:M34,"u")-(COUNTIF(M4:M34,"h")/2)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76nbz+MdoDLmwOnv6IgwIUoDgpr8GmW7YlZBXq3SpYn35hzH7mU7o/3LTGsr4X3IxwvX0pbHwTjDpVhY/xmXMw==" saltValue="XM8zXTlXSUHEloyuHKVkyw==" spinCount="100000" sheet="1" objects="1" scenarios="1"/>
  <mergeCells count="10">
    <mergeCell ref="B1:K1"/>
    <mergeCell ref="N44:P44"/>
    <mergeCell ref="E44:M44"/>
    <mergeCell ref="B3:C3"/>
    <mergeCell ref="D3:E3"/>
    <mergeCell ref="F3:G3"/>
    <mergeCell ref="H3:I3"/>
    <mergeCell ref="J3:K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B5" sqref="B5"/>
    </sheetView>
  </sheetViews>
  <sheetFormatPr baseColWidth="10" defaultColWidth="11.42578125" defaultRowHeight="12.75" x14ac:dyDescent="0.2"/>
  <cols>
    <col min="1" max="1" width="12.7109375" customWidth="1"/>
    <col min="2" max="11" width="5.7109375" customWidth="1"/>
    <col min="12" max="12" width="6.42578125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Mrz!O38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74">
        <f>Mrz!A34+1</f>
        <v>45383</v>
      </c>
      <c r="B4" s="175"/>
      <c r="C4" s="176"/>
      <c r="D4" s="177"/>
      <c r="E4" s="178"/>
      <c r="F4" s="177"/>
      <c r="G4" s="178"/>
      <c r="H4" s="177"/>
      <c r="I4" s="178"/>
      <c r="J4" s="177"/>
      <c r="K4" s="178"/>
      <c r="L4" s="179"/>
      <c r="M4" s="180"/>
      <c r="N4" s="181" t="s">
        <v>84</v>
      </c>
      <c r="O4" s="182">
        <f t="shared" ref="O4" si="0">IF(OR(M4="k",M4="n",M4="u"),$E$37,IF(M4="h",C4-B4+E4-D4+G4-F4+I4-H4+K4-J4-L4+$E$37/2,C4-B4+E4-D4+G4-F4+I4-H4+K4-J4-L4))</f>
        <v>0</v>
      </c>
      <c r="P4" s="183">
        <f>IF(AND(Q4&gt;1,Q4&lt;7),(O4-$E$37)*24,O4*24)+P2</f>
        <v>0</v>
      </c>
      <c r="Q4" s="184">
        <v>0</v>
      </c>
    </row>
    <row r="5" spans="1:17" x14ac:dyDescent="0.2">
      <c r="A5" s="104">
        <f t="shared" ref="A5:A33" si="1">A4+1</f>
        <v>45384</v>
      </c>
      <c r="B5" s="113"/>
      <c r="C5" s="114"/>
      <c r="D5" s="115"/>
      <c r="E5" s="116"/>
      <c r="F5" s="115"/>
      <c r="G5" s="116"/>
      <c r="H5" s="115"/>
      <c r="I5" s="116"/>
      <c r="J5" s="115"/>
      <c r="K5" s="116"/>
      <c r="L5" s="117"/>
      <c r="M5" s="118" t="s">
        <v>122</v>
      </c>
      <c r="N5" s="119"/>
      <c r="O5" s="106">
        <f t="shared" ref="O5:O24" si="2">IF(OR(M5="k",M5="n",M5="u"),$E$37,IF(M5="h",C5-B5+E5-D5+G5-F5+I5-H5+K5-J5-L5+$E$37/2,C5-B5+E5-D5+G5-F5+I5-H5+K5-J5-L5))</f>
        <v>0.32916666666666666</v>
      </c>
      <c r="P5" s="107">
        <f t="shared" ref="P5:P24" si="3">IF(AND(Q5&gt;1,Q5&lt;7),(O5-$E$37)*24,O5*24)+P4</f>
        <v>0</v>
      </c>
      <c r="Q5" s="108">
        <f>WEEKDAY(A5)</f>
        <v>3</v>
      </c>
    </row>
    <row r="6" spans="1:17" x14ac:dyDescent="0.2">
      <c r="A6" s="104">
        <f t="shared" si="1"/>
        <v>45385</v>
      </c>
      <c r="B6" s="113"/>
      <c r="C6" s="114"/>
      <c r="D6" s="115"/>
      <c r="E6" s="116"/>
      <c r="F6" s="115"/>
      <c r="G6" s="116"/>
      <c r="H6" s="115"/>
      <c r="I6" s="116"/>
      <c r="J6" s="115"/>
      <c r="K6" s="116"/>
      <c r="L6" s="117"/>
      <c r="M6" s="118" t="s">
        <v>122</v>
      </c>
      <c r="N6" s="119"/>
      <c r="O6" s="106">
        <f t="shared" si="2"/>
        <v>0.32916666666666666</v>
      </c>
      <c r="P6" s="107">
        <f t="shared" si="3"/>
        <v>0</v>
      </c>
      <c r="Q6" s="108">
        <f t="shared" ref="Q6:Q24" si="4">WEEKDAY(A6)</f>
        <v>4</v>
      </c>
    </row>
    <row r="7" spans="1:17" x14ac:dyDescent="0.2">
      <c r="A7" s="104">
        <f t="shared" si="1"/>
        <v>45386</v>
      </c>
      <c r="B7" s="113"/>
      <c r="C7" s="114"/>
      <c r="D7" s="115"/>
      <c r="E7" s="116"/>
      <c r="F7" s="115"/>
      <c r="G7" s="116"/>
      <c r="H7" s="115"/>
      <c r="I7" s="116"/>
      <c r="J7" s="115"/>
      <c r="K7" s="116"/>
      <c r="L7" s="117"/>
      <c r="M7" s="118" t="s">
        <v>122</v>
      </c>
      <c r="N7" s="119"/>
      <c r="O7" s="106">
        <f t="shared" si="2"/>
        <v>0.32916666666666666</v>
      </c>
      <c r="P7" s="107">
        <f t="shared" si="3"/>
        <v>0</v>
      </c>
      <c r="Q7" s="108">
        <f t="shared" si="4"/>
        <v>5</v>
      </c>
    </row>
    <row r="8" spans="1:17" x14ac:dyDescent="0.2">
      <c r="A8" s="104">
        <f t="shared" si="1"/>
        <v>45387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2"/>
        <v>0.32916666666666666</v>
      </c>
      <c r="P8" s="107">
        <f t="shared" si="3"/>
        <v>0</v>
      </c>
      <c r="Q8" s="108">
        <f t="shared" si="4"/>
        <v>6</v>
      </c>
    </row>
    <row r="9" spans="1:17" x14ac:dyDescent="0.2">
      <c r="A9" s="174">
        <f t="shared" si="1"/>
        <v>45388</v>
      </c>
      <c r="B9" s="175"/>
      <c r="C9" s="176"/>
      <c r="D9" s="177"/>
      <c r="E9" s="178"/>
      <c r="F9" s="177"/>
      <c r="G9" s="178"/>
      <c r="H9" s="177"/>
      <c r="I9" s="178"/>
      <c r="J9" s="177"/>
      <c r="K9" s="178"/>
      <c r="L9" s="179"/>
      <c r="M9" s="180"/>
      <c r="N9" s="187"/>
      <c r="O9" s="182">
        <f t="shared" si="2"/>
        <v>0</v>
      </c>
      <c r="P9" s="183">
        <f t="shared" si="3"/>
        <v>0</v>
      </c>
      <c r="Q9" s="188">
        <f t="shared" si="4"/>
        <v>7</v>
      </c>
    </row>
    <row r="10" spans="1:17" x14ac:dyDescent="0.2">
      <c r="A10" s="174">
        <f t="shared" si="1"/>
        <v>45389</v>
      </c>
      <c r="B10" s="175"/>
      <c r="C10" s="176"/>
      <c r="D10" s="177"/>
      <c r="E10" s="178"/>
      <c r="F10" s="177"/>
      <c r="G10" s="178"/>
      <c r="H10" s="177"/>
      <c r="I10" s="178"/>
      <c r="J10" s="177"/>
      <c r="K10" s="178"/>
      <c r="L10" s="179"/>
      <c r="M10" s="180"/>
      <c r="N10" s="187"/>
      <c r="O10" s="182">
        <f t="shared" si="2"/>
        <v>0</v>
      </c>
      <c r="P10" s="183">
        <f t="shared" si="3"/>
        <v>0</v>
      </c>
      <c r="Q10" s="188">
        <f t="shared" si="4"/>
        <v>1</v>
      </c>
    </row>
    <row r="11" spans="1:17" x14ac:dyDescent="0.2">
      <c r="A11" s="104">
        <f t="shared" si="1"/>
        <v>45390</v>
      </c>
      <c r="B11" s="113"/>
      <c r="C11" s="114"/>
      <c r="D11" s="115"/>
      <c r="E11" s="116"/>
      <c r="F11" s="115"/>
      <c r="G11" s="116"/>
      <c r="H11" s="115"/>
      <c r="I11" s="116"/>
      <c r="J11" s="115"/>
      <c r="K11" s="116"/>
      <c r="L11" s="117"/>
      <c r="M11" s="118" t="s">
        <v>122</v>
      </c>
      <c r="N11" s="119"/>
      <c r="O11" s="106">
        <f t="shared" si="2"/>
        <v>0.32916666666666666</v>
      </c>
      <c r="P11" s="107">
        <f t="shared" si="3"/>
        <v>0</v>
      </c>
      <c r="Q11" s="108">
        <f t="shared" si="4"/>
        <v>2</v>
      </c>
    </row>
    <row r="12" spans="1:17" x14ac:dyDescent="0.2">
      <c r="A12" s="104">
        <f t="shared" si="1"/>
        <v>45391</v>
      </c>
      <c r="B12" s="113"/>
      <c r="C12" s="114"/>
      <c r="D12" s="115"/>
      <c r="E12" s="116"/>
      <c r="F12" s="115"/>
      <c r="G12" s="116"/>
      <c r="H12" s="115"/>
      <c r="I12" s="116"/>
      <c r="J12" s="115"/>
      <c r="K12" s="116"/>
      <c r="L12" s="117"/>
      <c r="M12" s="118" t="s">
        <v>122</v>
      </c>
      <c r="N12" s="119"/>
      <c r="O12" s="106">
        <f t="shared" si="2"/>
        <v>0.32916666666666666</v>
      </c>
      <c r="P12" s="107">
        <f t="shared" si="3"/>
        <v>0</v>
      </c>
      <c r="Q12" s="108">
        <f t="shared" si="4"/>
        <v>3</v>
      </c>
    </row>
    <row r="13" spans="1:17" x14ac:dyDescent="0.2">
      <c r="A13" s="104">
        <f t="shared" si="1"/>
        <v>45392</v>
      </c>
      <c r="B13" s="113"/>
      <c r="C13" s="114"/>
      <c r="D13" s="115"/>
      <c r="E13" s="116"/>
      <c r="F13" s="115"/>
      <c r="G13" s="116"/>
      <c r="H13" s="115"/>
      <c r="I13" s="116"/>
      <c r="J13" s="115"/>
      <c r="K13" s="116"/>
      <c r="L13" s="117"/>
      <c r="M13" s="118" t="s">
        <v>122</v>
      </c>
      <c r="N13" s="119"/>
      <c r="O13" s="106">
        <f t="shared" si="2"/>
        <v>0.32916666666666666</v>
      </c>
      <c r="P13" s="107">
        <f t="shared" si="3"/>
        <v>0</v>
      </c>
      <c r="Q13" s="108">
        <f t="shared" si="4"/>
        <v>4</v>
      </c>
    </row>
    <row r="14" spans="1:17" x14ac:dyDescent="0.2">
      <c r="A14" s="104">
        <f t="shared" si="1"/>
        <v>45393</v>
      </c>
      <c r="B14" s="113"/>
      <c r="C14" s="114"/>
      <c r="D14" s="115"/>
      <c r="E14" s="116"/>
      <c r="F14" s="115"/>
      <c r="G14" s="116"/>
      <c r="H14" s="115"/>
      <c r="I14" s="116"/>
      <c r="J14" s="115"/>
      <c r="K14" s="116"/>
      <c r="L14" s="117"/>
      <c r="M14" s="118" t="s">
        <v>122</v>
      </c>
      <c r="N14" s="119"/>
      <c r="O14" s="106">
        <f t="shared" si="2"/>
        <v>0.32916666666666666</v>
      </c>
      <c r="P14" s="107">
        <f t="shared" si="3"/>
        <v>0</v>
      </c>
      <c r="Q14" s="108">
        <f t="shared" si="4"/>
        <v>5</v>
      </c>
    </row>
    <row r="15" spans="1:17" x14ac:dyDescent="0.2">
      <c r="A15" s="104">
        <f t="shared" si="1"/>
        <v>45394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19"/>
      <c r="O15" s="106">
        <f t="shared" si="2"/>
        <v>0.32916666666666666</v>
      </c>
      <c r="P15" s="107">
        <f t="shared" si="3"/>
        <v>0</v>
      </c>
      <c r="Q15" s="108">
        <f t="shared" si="4"/>
        <v>6</v>
      </c>
    </row>
    <row r="16" spans="1:17" x14ac:dyDescent="0.2">
      <c r="A16" s="174">
        <f t="shared" si="1"/>
        <v>45395</v>
      </c>
      <c r="B16" s="175"/>
      <c r="C16" s="176"/>
      <c r="D16" s="177"/>
      <c r="E16" s="178"/>
      <c r="F16" s="177"/>
      <c r="G16" s="178"/>
      <c r="H16" s="177"/>
      <c r="I16" s="178"/>
      <c r="J16" s="177"/>
      <c r="K16" s="178"/>
      <c r="L16" s="179"/>
      <c r="M16" s="180"/>
      <c r="N16" s="187"/>
      <c r="O16" s="182">
        <f t="shared" si="2"/>
        <v>0</v>
      </c>
      <c r="P16" s="183">
        <f t="shared" si="3"/>
        <v>0</v>
      </c>
      <c r="Q16" s="188">
        <f t="shared" si="4"/>
        <v>7</v>
      </c>
    </row>
    <row r="17" spans="1:17" x14ac:dyDescent="0.2">
      <c r="A17" s="174">
        <f t="shared" si="1"/>
        <v>45396</v>
      </c>
      <c r="B17" s="175"/>
      <c r="C17" s="176"/>
      <c r="D17" s="177"/>
      <c r="E17" s="178"/>
      <c r="F17" s="177"/>
      <c r="G17" s="178"/>
      <c r="H17" s="177"/>
      <c r="I17" s="178"/>
      <c r="J17" s="177"/>
      <c r="K17" s="178"/>
      <c r="L17" s="179"/>
      <c r="M17" s="180"/>
      <c r="N17" s="187"/>
      <c r="O17" s="182">
        <f t="shared" si="2"/>
        <v>0</v>
      </c>
      <c r="P17" s="183">
        <f t="shared" si="3"/>
        <v>0</v>
      </c>
      <c r="Q17" s="188">
        <f t="shared" si="4"/>
        <v>1</v>
      </c>
    </row>
    <row r="18" spans="1:17" x14ac:dyDescent="0.2">
      <c r="A18" s="104">
        <f t="shared" si="1"/>
        <v>45397</v>
      </c>
      <c r="B18" s="113"/>
      <c r="C18" s="114"/>
      <c r="D18" s="115"/>
      <c r="E18" s="116"/>
      <c r="F18" s="115"/>
      <c r="G18" s="116"/>
      <c r="H18" s="115"/>
      <c r="I18" s="116"/>
      <c r="J18" s="115"/>
      <c r="K18" s="116"/>
      <c r="L18" s="117"/>
      <c r="M18" s="118" t="s">
        <v>122</v>
      </c>
      <c r="N18" s="119"/>
      <c r="O18" s="106">
        <f t="shared" si="2"/>
        <v>0.32916666666666666</v>
      </c>
      <c r="P18" s="107">
        <f t="shared" si="3"/>
        <v>0</v>
      </c>
      <c r="Q18" s="108">
        <f t="shared" si="4"/>
        <v>2</v>
      </c>
    </row>
    <row r="19" spans="1:17" x14ac:dyDescent="0.2">
      <c r="A19" s="104">
        <f t="shared" si="1"/>
        <v>45398</v>
      </c>
      <c r="B19" s="113"/>
      <c r="C19" s="114"/>
      <c r="D19" s="115"/>
      <c r="E19" s="116"/>
      <c r="F19" s="115"/>
      <c r="G19" s="116"/>
      <c r="H19" s="115"/>
      <c r="I19" s="116"/>
      <c r="J19" s="115"/>
      <c r="K19" s="116"/>
      <c r="L19" s="117"/>
      <c r="M19" s="118" t="s">
        <v>122</v>
      </c>
      <c r="N19" s="119"/>
      <c r="O19" s="106">
        <f t="shared" si="2"/>
        <v>0.32916666666666666</v>
      </c>
      <c r="P19" s="107">
        <f t="shared" si="3"/>
        <v>0</v>
      </c>
      <c r="Q19" s="108">
        <f t="shared" si="4"/>
        <v>3</v>
      </c>
    </row>
    <row r="20" spans="1:17" x14ac:dyDescent="0.2">
      <c r="A20" s="104">
        <f t="shared" si="1"/>
        <v>45399</v>
      </c>
      <c r="B20" s="113"/>
      <c r="C20" s="114"/>
      <c r="D20" s="115"/>
      <c r="E20" s="116"/>
      <c r="F20" s="115"/>
      <c r="G20" s="116"/>
      <c r="H20" s="115"/>
      <c r="I20" s="116"/>
      <c r="J20" s="115"/>
      <c r="K20" s="116"/>
      <c r="L20" s="117"/>
      <c r="M20" s="118" t="s">
        <v>122</v>
      </c>
      <c r="N20" s="119"/>
      <c r="O20" s="106">
        <f t="shared" si="2"/>
        <v>0.32916666666666666</v>
      </c>
      <c r="P20" s="107">
        <f t="shared" si="3"/>
        <v>0</v>
      </c>
      <c r="Q20" s="108">
        <f t="shared" si="4"/>
        <v>4</v>
      </c>
    </row>
    <row r="21" spans="1:17" x14ac:dyDescent="0.2">
      <c r="A21" s="104">
        <f t="shared" si="1"/>
        <v>45400</v>
      </c>
      <c r="B21" s="113"/>
      <c r="C21" s="114"/>
      <c r="D21" s="115"/>
      <c r="E21" s="116"/>
      <c r="F21" s="115"/>
      <c r="G21" s="116"/>
      <c r="H21" s="115"/>
      <c r="I21" s="116"/>
      <c r="J21" s="115"/>
      <c r="K21" s="116"/>
      <c r="L21" s="117"/>
      <c r="M21" s="118" t="s">
        <v>122</v>
      </c>
      <c r="N21" s="119"/>
      <c r="O21" s="106">
        <f t="shared" si="2"/>
        <v>0.32916666666666666</v>
      </c>
      <c r="P21" s="107">
        <f t="shared" si="3"/>
        <v>0</v>
      </c>
      <c r="Q21" s="108">
        <f t="shared" si="4"/>
        <v>5</v>
      </c>
    </row>
    <row r="22" spans="1:17" x14ac:dyDescent="0.2">
      <c r="A22" s="104">
        <f t="shared" si="1"/>
        <v>45401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19"/>
      <c r="O22" s="106">
        <f t="shared" si="2"/>
        <v>0.32916666666666666</v>
      </c>
      <c r="P22" s="107">
        <f t="shared" si="3"/>
        <v>0</v>
      </c>
      <c r="Q22" s="108">
        <f t="shared" si="4"/>
        <v>6</v>
      </c>
    </row>
    <row r="23" spans="1:17" x14ac:dyDescent="0.2">
      <c r="A23" s="174">
        <f t="shared" si="1"/>
        <v>45402</v>
      </c>
      <c r="B23" s="175"/>
      <c r="C23" s="176"/>
      <c r="D23" s="177"/>
      <c r="E23" s="178"/>
      <c r="F23" s="177"/>
      <c r="G23" s="178"/>
      <c r="H23" s="177"/>
      <c r="I23" s="178"/>
      <c r="J23" s="177"/>
      <c r="K23" s="178"/>
      <c r="L23" s="179"/>
      <c r="M23" s="180"/>
      <c r="N23" s="187"/>
      <c r="O23" s="182">
        <f t="shared" si="2"/>
        <v>0</v>
      </c>
      <c r="P23" s="183">
        <f t="shared" si="3"/>
        <v>0</v>
      </c>
      <c r="Q23" s="188">
        <f t="shared" si="4"/>
        <v>7</v>
      </c>
    </row>
    <row r="24" spans="1:17" x14ac:dyDescent="0.2">
      <c r="A24" s="174">
        <f t="shared" si="1"/>
        <v>45403</v>
      </c>
      <c r="B24" s="175"/>
      <c r="C24" s="176"/>
      <c r="D24" s="177"/>
      <c r="E24" s="178"/>
      <c r="F24" s="177"/>
      <c r="G24" s="178"/>
      <c r="H24" s="177"/>
      <c r="I24" s="178"/>
      <c r="J24" s="177"/>
      <c r="K24" s="178"/>
      <c r="L24" s="179"/>
      <c r="M24" s="180"/>
      <c r="N24" s="187"/>
      <c r="O24" s="182">
        <f t="shared" si="2"/>
        <v>0</v>
      </c>
      <c r="P24" s="183">
        <f t="shared" si="3"/>
        <v>0</v>
      </c>
      <c r="Q24" s="188">
        <f t="shared" si="4"/>
        <v>1</v>
      </c>
    </row>
    <row r="25" spans="1:17" x14ac:dyDescent="0.2">
      <c r="A25" s="104">
        <f t="shared" si="1"/>
        <v>45404</v>
      </c>
      <c r="B25" s="113"/>
      <c r="C25" s="114"/>
      <c r="D25" s="115"/>
      <c r="E25" s="116"/>
      <c r="F25" s="115"/>
      <c r="G25" s="116"/>
      <c r="H25" s="115"/>
      <c r="I25" s="116"/>
      <c r="J25" s="115"/>
      <c r="K25" s="116"/>
      <c r="L25" s="117"/>
      <c r="M25" s="118" t="s">
        <v>122</v>
      </c>
      <c r="N25" s="119"/>
      <c r="O25" s="106">
        <f t="shared" ref="O25:O33" si="5">IF(OR(M25="k",M25="n",M25="u"),$E$37,IF(M25="h",C25-B25+E25-D25+G25-F25+I25-H25+K25-J25-L25+$E$37/2,C25-B25+E25-D25+G25-F25+I25-H25+K25-J25-L25))</f>
        <v>0.32916666666666666</v>
      </c>
      <c r="P25" s="107">
        <f t="shared" ref="P25:P33" si="6">IF(AND(Q25&gt;1,Q25&lt;7),(O25-$E$37)*24,O25*24)+P24</f>
        <v>0</v>
      </c>
      <c r="Q25" s="108">
        <f t="shared" ref="Q25:Q33" si="7">WEEKDAY(A25)</f>
        <v>2</v>
      </c>
    </row>
    <row r="26" spans="1:17" x14ac:dyDescent="0.2">
      <c r="A26" s="104">
        <f t="shared" si="1"/>
        <v>45405</v>
      </c>
      <c r="B26" s="113"/>
      <c r="C26" s="114"/>
      <c r="D26" s="115"/>
      <c r="E26" s="116"/>
      <c r="F26" s="115"/>
      <c r="G26" s="116"/>
      <c r="H26" s="115"/>
      <c r="I26" s="116"/>
      <c r="J26" s="115"/>
      <c r="K26" s="116"/>
      <c r="L26" s="117"/>
      <c r="M26" s="118" t="s">
        <v>122</v>
      </c>
      <c r="N26" s="119"/>
      <c r="O26" s="106">
        <f t="shared" si="5"/>
        <v>0.32916666666666666</v>
      </c>
      <c r="P26" s="107">
        <f t="shared" si="6"/>
        <v>0</v>
      </c>
      <c r="Q26" s="108">
        <f t="shared" si="7"/>
        <v>3</v>
      </c>
    </row>
    <row r="27" spans="1:17" x14ac:dyDescent="0.2">
      <c r="A27" s="104">
        <f t="shared" si="1"/>
        <v>45406</v>
      </c>
      <c r="B27" s="113"/>
      <c r="C27" s="114"/>
      <c r="D27" s="115"/>
      <c r="E27" s="116"/>
      <c r="F27" s="115"/>
      <c r="G27" s="116"/>
      <c r="H27" s="115"/>
      <c r="I27" s="116"/>
      <c r="J27" s="115"/>
      <c r="K27" s="116"/>
      <c r="L27" s="117"/>
      <c r="M27" s="118" t="s">
        <v>122</v>
      </c>
      <c r="N27" s="119"/>
      <c r="O27" s="106">
        <f t="shared" si="5"/>
        <v>0.32916666666666666</v>
      </c>
      <c r="P27" s="107">
        <f t="shared" si="6"/>
        <v>0</v>
      </c>
      <c r="Q27" s="108">
        <f t="shared" si="7"/>
        <v>4</v>
      </c>
    </row>
    <row r="28" spans="1:17" x14ac:dyDescent="0.2">
      <c r="A28" s="104">
        <f t="shared" si="1"/>
        <v>45407</v>
      </c>
      <c r="B28" s="113"/>
      <c r="C28" s="114"/>
      <c r="D28" s="115"/>
      <c r="E28" s="116"/>
      <c r="F28" s="115"/>
      <c r="G28" s="116"/>
      <c r="H28" s="115"/>
      <c r="I28" s="116"/>
      <c r="J28" s="115"/>
      <c r="K28" s="116"/>
      <c r="L28" s="117"/>
      <c r="M28" s="118" t="s">
        <v>122</v>
      </c>
      <c r="N28" s="119"/>
      <c r="O28" s="106">
        <f t="shared" si="5"/>
        <v>0.32916666666666666</v>
      </c>
      <c r="P28" s="107">
        <f t="shared" si="6"/>
        <v>0</v>
      </c>
      <c r="Q28" s="108">
        <f t="shared" si="7"/>
        <v>5</v>
      </c>
    </row>
    <row r="29" spans="1:17" x14ac:dyDescent="0.2">
      <c r="A29" s="104">
        <f t="shared" si="1"/>
        <v>45408</v>
      </c>
      <c r="B29" s="113"/>
      <c r="C29" s="114"/>
      <c r="D29" s="115"/>
      <c r="E29" s="116"/>
      <c r="F29" s="115"/>
      <c r="G29" s="116"/>
      <c r="H29" s="115"/>
      <c r="I29" s="116"/>
      <c r="J29" s="115"/>
      <c r="K29" s="116"/>
      <c r="L29" s="117"/>
      <c r="M29" s="118" t="s">
        <v>122</v>
      </c>
      <c r="N29" s="119"/>
      <c r="O29" s="106">
        <f t="shared" si="5"/>
        <v>0.32916666666666666</v>
      </c>
      <c r="P29" s="107">
        <f t="shared" si="6"/>
        <v>0</v>
      </c>
      <c r="Q29" s="108">
        <f t="shared" si="7"/>
        <v>6</v>
      </c>
    </row>
    <row r="30" spans="1:17" x14ac:dyDescent="0.2">
      <c r="A30" s="174">
        <f t="shared" si="1"/>
        <v>45409</v>
      </c>
      <c r="B30" s="175"/>
      <c r="C30" s="176"/>
      <c r="D30" s="177"/>
      <c r="E30" s="178"/>
      <c r="F30" s="177"/>
      <c r="G30" s="178"/>
      <c r="H30" s="177"/>
      <c r="I30" s="178"/>
      <c r="J30" s="177"/>
      <c r="K30" s="178"/>
      <c r="L30" s="179"/>
      <c r="M30" s="180"/>
      <c r="N30" s="187"/>
      <c r="O30" s="182">
        <f t="shared" si="5"/>
        <v>0</v>
      </c>
      <c r="P30" s="183">
        <f t="shared" si="6"/>
        <v>0</v>
      </c>
      <c r="Q30" s="188">
        <f t="shared" si="7"/>
        <v>7</v>
      </c>
    </row>
    <row r="31" spans="1:17" x14ac:dyDescent="0.2">
      <c r="A31" s="174">
        <f t="shared" si="1"/>
        <v>45410</v>
      </c>
      <c r="B31" s="175"/>
      <c r="C31" s="176"/>
      <c r="D31" s="177"/>
      <c r="E31" s="178"/>
      <c r="F31" s="177"/>
      <c r="G31" s="178"/>
      <c r="H31" s="177"/>
      <c r="I31" s="178"/>
      <c r="J31" s="177"/>
      <c r="K31" s="178"/>
      <c r="L31" s="179"/>
      <c r="M31" s="180"/>
      <c r="N31" s="187"/>
      <c r="O31" s="182">
        <f t="shared" si="5"/>
        <v>0</v>
      </c>
      <c r="P31" s="183">
        <f t="shared" si="6"/>
        <v>0</v>
      </c>
      <c r="Q31" s="188">
        <f t="shared" si="7"/>
        <v>1</v>
      </c>
    </row>
    <row r="32" spans="1:17" x14ac:dyDescent="0.2">
      <c r="A32" s="104">
        <f t="shared" si="1"/>
        <v>45411</v>
      </c>
      <c r="B32" s="113"/>
      <c r="C32" s="114"/>
      <c r="D32" s="115"/>
      <c r="E32" s="116"/>
      <c r="F32" s="115"/>
      <c r="G32" s="116"/>
      <c r="H32" s="115"/>
      <c r="I32" s="116"/>
      <c r="J32" s="115"/>
      <c r="K32" s="116"/>
      <c r="L32" s="117"/>
      <c r="M32" s="118" t="s">
        <v>122</v>
      </c>
      <c r="N32" s="119"/>
      <c r="O32" s="106">
        <f t="shared" si="5"/>
        <v>0.32916666666666666</v>
      </c>
      <c r="P32" s="107">
        <f t="shared" si="6"/>
        <v>0</v>
      </c>
      <c r="Q32" s="108">
        <f t="shared" si="7"/>
        <v>2</v>
      </c>
    </row>
    <row r="33" spans="1:17" x14ac:dyDescent="0.2">
      <c r="A33" s="104">
        <f t="shared" si="1"/>
        <v>45412</v>
      </c>
      <c r="B33" s="113"/>
      <c r="C33" s="114"/>
      <c r="D33" s="115"/>
      <c r="E33" s="116"/>
      <c r="F33" s="115"/>
      <c r="G33" s="116"/>
      <c r="H33" s="115"/>
      <c r="I33" s="116"/>
      <c r="J33" s="115"/>
      <c r="K33" s="116"/>
      <c r="L33" s="117"/>
      <c r="M33" s="118" t="s">
        <v>122</v>
      </c>
      <c r="N33" s="119"/>
      <c r="O33" s="106">
        <f t="shared" si="5"/>
        <v>0.32916666666666666</v>
      </c>
      <c r="P33" s="107">
        <f t="shared" si="6"/>
        <v>0</v>
      </c>
      <c r="Q33" s="108">
        <f t="shared" si="7"/>
        <v>3</v>
      </c>
    </row>
    <row r="34" spans="1:17" ht="13.5" thickBot="1" x14ac:dyDescent="0.25">
      <c r="A34" s="191"/>
      <c r="B34" s="192"/>
      <c r="C34" s="193"/>
      <c r="D34" s="194"/>
      <c r="E34" s="195"/>
      <c r="F34" s="194"/>
      <c r="G34" s="195"/>
      <c r="H34" s="194"/>
      <c r="I34" s="195"/>
      <c r="J34" s="194"/>
      <c r="K34" s="195"/>
      <c r="L34" s="196"/>
      <c r="M34" s="197"/>
      <c r="N34" s="198"/>
      <c r="O34" s="199"/>
      <c r="P34" s="200"/>
      <c r="Q34" s="201"/>
    </row>
    <row r="35" spans="1:17" x14ac:dyDescent="0.2">
      <c r="A35" s="72"/>
      <c r="B35" s="73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4"/>
      <c r="N35" s="25" t="s">
        <v>55</v>
      </c>
      <c r="O35" s="171">
        <f>SUM(O4:O34)</f>
        <v>6.9124999999999996</v>
      </c>
      <c r="P35" s="51"/>
    </row>
    <row r="36" spans="1:17" x14ac:dyDescent="0.2">
      <c r="B36" s="64" t="s">
        <v>11</v>
      </c>
      <c r="C36" s="68"/>
      <c r="D36" s="68"/>
      <c r="E36" s="57">
        <v>21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6.9124999999999996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P33</f>
        <v>0</v>
      </c>
      <c r="P38" s="33"/>
      <c r="Q38" s="164" t="e">
        <f>SUM(#REF!)</f>
        <v>#REF!</v>
      </c>
    </row>
    <row r="39" spans="1:17" ht="13.5" thickBot="1" x14ac:dyDescent="0.25">
      <c r="B39" s="71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IF(Mrz!G40="Ja","Ja",IF(MIN(P4:P34)&lt;=0,"JA","NEIN"))</f>
        <v>Ja</v>
      </c>
      <c r="H40" s="257" t="s">
        <v>129</v>
      </c>
      <c r="I40" s="258"/>
      <c r="J40" s="258"/>
      <c r="K40" s="258"/>
      <c r="L40" s="221">
        <f>Mrz!L40-COUNTIF(M4:M34,"u")-(COUNTIF(M4:M34,"h")/2)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mUKHKzj1Q4ZpACFb39BUq8H8DJcbhe1M7LgXRIfoKFtBtHvZkrZofrKU2sXetX+5eMyUMtpIugjPA9XLpSjROA==" saltValue="cg2srau2Rxgq8f6+N+P0lg==" spinCount="100000" sheet="1" objects="1" scenarios="1"/>
  <mergeCells count="10">
    <mergeCell ref="H3:I3"/>
    <mergeCell ref="J3:K3"/>
    <mergeCell ref="N44:P44"/>
    <mergeCell ref="B1:K1"/>
    <mergeCell ref="E44:M44"/>
    <mergeCell ref="B3:C3"/>
    <mergeCell ref="D3:E3"/>
    <mergeCell ref="F3:G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fitToWidth="0" orientation="landscape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Q44"/>
  <sheetViews>
    <sheetView showRuler="0" zoomScale="90" zoomScaleNormal="90" zoomScalePageLayoutView="90" workbookViewId="0">
      <selection activeCell="B5" sqref="B5"/>
    </sheetView>
  </sheetViews>
  <sheetFormatPr baseColWidth="10" defaultColWidth="11.42578125" defaultRowHeight="12.75" x14ac:dyDescent="0.2"/>
  <cols>
    <col min="1" max="1" width="12.7109375" customWidth="1"/>
    <col min="2" max="11" width="5.7109375" customWidth="1"/>
    <col min="12" max="12" width="7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Apr!O38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74">
        <f>Apr!A33+1</f>
        <v>45413</v>
      </c>
      <c r="B4" s="175"/>
      <c r="C4" s="176"/>
      <c r="D4" s="177"/>
      <c r="E4" s="178"/>
      <c r="F4" s="177"/>
      <c r="G4" s="178"/>
      <c r="H4" s="177"/>
      <c r="I4" s="178"/>
      <c r="J4" s="177"/>
      <c r="K4" s="178"/>
      <c r="L4" s="179"/>
      <c r="M4" s="180"/>
      <c r="N4" s="181" t="s">
        <v>104</v>
      </c>
      <c r="O4" s="182">
        <f t="shared" ref="O4:O5" si="0">IF(OR(M4="k",M4="n",M4="u"),$E$37,IF(M4="h",C4-B4+E4-D4+G4-F4+I4-H4+K4-J4-L4+$E$37/2,C4-B4+E4-D4+G4-F4+I4-H4+K4-J4-L4))</f>
        <v>0</v>
      </c>
      <c r="P4" s="183">
        <f>IF(AND(Q4&gt;1,Q4&lt;7),(O4-$E$37)*24,O4*24)+P2</f>
        <v>0</v>
      </c>
      <c r="Q4" s="184">
        <v>0</v>
      </c>
    </row>
    <row r="5" spans="1:17" x14ac:dyDescent="0.2">
      <c r="A5" s="104">
        <f>A4+1</f>
        <v>45414</v>
      </c>
      <c r="B5" s="113"/>
      <c r="C5" s="114"/>
      <c r="D5" s="115"/>
      <c r="E5" s="116"/>
      <c r="F5" s="115"/>
      <c r="G5" s="116"/>
      <c r="H5" s="115"/>
      <c r="I5" s="116"/>
      <c r="J5" s="115"/>
      <c r="K5" s="116"/>
      <c r="L5" s="117"/>
      <c r="M5" s="118" t="s">
        <v>122</v>
      </c>
      <c r="N5" s="119"/>
      <c r="O5" s="106">
        <f t="shared" si="0"/>
        <v>0.32916666666666666</v>
      </c>
      <c r="P5" s="109">
        <f t="shared" ref="P5" si="1">IF(AND(Q5&gt;1,Q5&lt;7),(O5-$E$37)*24,O5*24)+P4</f>
        <v>0</v>
      </c>
      <c r="Q5" s="108">
        <f>WEEKDAY(A5)</f>
        <v>5</v>
      </c>
    </row>
    <row r="6" spans="1:17" x14ac:dyDescent="0.2">
      <c r="A6" s="104">
        <f t="shared" ref="A6:A34" si="2">A5+1</f>
        <v>45415</v>
      </c>
      <c r="B6" s="113"/>
      <c r="C6" s="114"/>
      <c r="D6" s="115"/>
      <c r="E6" s="116"/>
      <c r="F6" s="115"/>
      <c r="G6" s="116"/>
      <c r="H6" s="115"/>
      <c r="I6" s="116"/>
      <c r="J6" s="115"/>
      <c r="K6" s="116"/>
      <c r="L6" s="117"/>
      <c r="M6" s="118" t="s">
        <v>122</v>
      </c>
      <c r="N6" s="129"/>
      <c r="O6" s="106">
        <f t="shared" ref="O6:O15" si="3">IF(OR(M6="k",M6="n",M6="u"),$E$37,IF(M6="h",C6-B6+E6-D6+G6-F6+I6-H6+K6-J6-L6+$E$37/2,C6-B6+E6-D6+G6-F6+I6-H6+K6-J6-L6))</f>
        <v>0.32916666666666666</v>
      </c>
      <c r="P6" s="107">
        <f t="shared" ref="P6:P15" si="4">IF(AND(Q6&gt;1,Q6&lt;7),(O6-$E$37)*24,O6*24)+P5</f>
        <v>0</v>
      </c>
      <c r="Q6" s="108">
        <f t="shared" ref="Q6:Q15" si="5">WEEKDAY(A6)</f>
        <v>6</v>
      </c>
    </row>
    <row r="7" spans="1:17" x14ac:dyDescent="0.2">
      <c r="A7" s="174">
        <f t="shared" si="2"/>
        <v>45416</v>
      </c>
      <c r="B7" s="175"/>
      <c r="C7" s="176"/>
      <c r="D7" s="177"/>
      <c r="E7" s="178"/>
      <c r="F7" s="177"/>
      <c r="G7" s="178"/>
      <c r="H7" s="177"/>
      <c r="I7" s="178"/>
      <c r="J7" s="177"/>
      <c r="K7" s="178"/>
      <c r="L7" s="179"/>
      <c r="M7" s="180"/>
      <c r="N7" s="187"/>
      <c r="O7" s="182">
        <f t="shared" si="3"/>
        <v>0</v>
      </c>
      <c r="P7" s="183">
        <f t="shared" si="4"/>
        <v>0</v>
      </c>
      <c r="Q7" s="188">
        <f t="shared" si="5"/>
        <v>7</v>
      </c>
    </row>
    <row r="8" spans="1:17" x14ac:dyDescent="0.2">
      <c r="A8" s="174">
        <f t="shared" si="2"/>
        <v>45417</v>
      </c>
      <c r="B8" s="175"/>
      <c r="C8" s="176"/>
      <c r="D8" s="177"/>
      <c r="E8" s="178"/>
      <c r="F8" s="177"/>
      <c r="G8" s="178"/>
      <c r="H8" s="177"/>
      <c r="I8" s="178"/>
      <c r="J8" s="177"/>
      <c r="K8" s="178"/>
      <c r="L8" s="179"/>
      <c r="M8" s="180"/>
      <c r="N8" s="187"/>
      <c r="O8" s="182">
        <f t="shared" si="3"/>
        <v>0</v>
      </c>
      <c r="P8" s="183">
        <f t="shared" si="4"/>
        <v>0</v>
      </c>
      <c r="Q8" s="188">
        <f t="shared" si="5"/>
        <v>1</v>
      </c>
    </row>
    <row r="9" spans="1:17" x14ac:dyDescent="0.2">
      <c r="A9" s="104">
        <f t="shared" si="2"/>
        <v>45418</v>
      </c>
      <c r="B9" s="113"/>
      <c r="C9" s="114"/>
      <c r="D9" s="115"/>
      <c r="E9" s="116"/>
      <c r="F9" s="115"/>
      <c r="G9" s="116"/>
      <c r="H9" s="115"/>
      <c r="I9" s="116"/>
      <c r="J9" s="115"/>
      <c r="K9" s="116"/>
      <c r="L9" s="117"/>
      <c r="M9" s="118" t="s">
        <v>122</v>
      </c>
      <c r="N9" s="119"/>
      <c r="O9" s="106">
        <f t="shared" si="3"/>
        <v>0.32916666666666666</v>
      </c>
      <c r="P9" s="107">
        <f t="shared" si="4"/>
        <v>0</v>
      </c>
      <c r="Q9" s="108">
        <f t="shared" si="5"/>
        <v>2</v>
      </c>
    </row>
    <row r="10" spans="1:17" x14ac:dyDescent="0.2">
      <c r="A10" s="104">
        <f t="shared" si="2"/>
        <v>45419</v>
      </c>
      <c r="B10" s="113"/>
      <c r="C10" s="114"/>
      <c r="D10" s="115"/>
      <c r="E10" s="116"/>
      <c r="F10" s="115"/>
      <c r="G10" s="116"/>
      <c r="H10" s="115"/>
      <c r="I10" s="116"/>
      <c r="J10" s="115"/>
      <c r="K10" s="116"/>
      <c r="L10" s="117"/>
      <c r="M10" s="118" t="s">
        <v>122</v>
      </c>
      <c r="N10" s="129"/>
      <c r="O10" s="106">
        <f t="shared" si="3"/>
        <v>0.32916666666666666</v>
      </c>
      <c r="P10" s="107">
        <f t="shared" si="4"/>
        <v>0</v>
      </c>
      <c r="Q10" s="108">
        <f t="shared" si="5"/>
        <v>3</v>
      </c>
    </row>
    <row r="11" spans="1:17" x14ac:dyDescent="0.2">
      <c r="A11" s="104">
        <f t="shared" si="2"/>
        <v>45420</v>
      </c>
      <c r="B11" s="113"/>
      <c r="C11" s="114"/>
      <c r="D11" s="115"/>
      <c r="E11" s="116"/>
      <c r="F11" s="115"/>
      <c r="G11" s="116"/>
      <c r="H11" s="115"/>
      <c r="I11" s="116"/>
      <c r="J11" s="115"/>
      <c r="K11" s="116"/>
      <c r="L11" s="117"/>
      <c r="M11" s="118" t="s">
        <v>122</v>
      </c>
      <c r="N11" s="129"/>
      <c r="O11" s="106">
        <f t="shared" si="3"/>
        <v>0.32916666666666666</v>
      </c>
      <c r="P11" s="107">
        <f t="shared" si="4"/>
        <v>0</v>
      </c>
      <c r="Q11" s="108">
        <f t="shared" si="5"/>
        <v>4</v>
      </c>
    </row>
    <row r="12" spans="1:17" x14ac:dyDescent="0.2">
      <c r="A12" s="174">
        <f t="shared" si="2"/>
        <v>45421</v>
      </c>
      <c r="B12" s="175"/>
      <c r="C12" s="176"/>
      <c r="D12" s="177"/>
      <c r="E12" s="178"/>
      <c r="F12" s="177"/>
      <c r="G12" s="178"/>
      <c r="H12" s="177"/>
      <c r="I12" s="178"/>
      <c r="J12" s="177"/>
      <c r="K12" s="178"/>
      <c r="L12" s="179"/>
      <c r="M12" s="180"/>
      <c r="N12" s="181" t="s">
        <v>103</v>
      </c>
      <c r="O12" s="182">
        <f t="shared" si="3"/>
        <v>0</v>
      </c>
      <c r="P12" s="183">
        <f t="shared" si="4"/>
        <v>0</v>
      </c>
      <c r="Q12" s="184">
        <v>0</v>
      </c>
    </row>
    <row r="13" spans="1:17" x14ac:dyDescent="0.2">
      <c r="A13" s="104">
        <f t="shared" si="2"/>
        <v>45422</v>
      </c>
      <c r="B13" s="113"/>
      <c r="C13" s="114"/>
      <c r="D13" s="115"/>
      <c r="E13" s="116"/>
      <c r="F13" s="115"/>
      <c r="G13" s="116"/>
      <c r="H13" s="115"/>
      <c r="I13" s="116"/>
      <c r="J13" s="115"/>
      <c r="K13" s="116"/>
      <c r="L13" s="117"/>
      <c r="M13" s="118" t="s">
        <v>122</v>
      </c>
      <c r="N13" s="119"/>
      <c r="O13" s="106">
        <f t="shared" si="3"/>
        <v>0.32916666666666666</v>
      </c>
      <c r="P13" s="107">
        <f t="shared" si="4"/>
        <v>0</v>
      </c>
      <c r="Q13" s="108">
        <f t="shared" si="5"/>
        <v>6</v>
      </c>
    </row>
    <row r="14" spans="1:17" x14ac:dyDescent="0.2">
      <c r="A14" s="174">
        <f t="shared" si="2"/>
        <v>45423</v>
      </c>
      <c r="B14" s="175"/>
      <c r="C14" s="176"/>
      <c r="D14" s="177"/>
      <c r="E14" s="178"/>
      <c r="F14" s="177"/>
      <c r="G14" s="178"/>
      <c r="H14" s="177"/>
      <c r="I14" s="178"/>
      <c r="J14" s="177"/>
      <c r="K14" s="178"/>
      <c r="L14" s="179"/>
      <c r="M14" s="180"/>
      <c r="N14" s="205"/>
      <c r="O14" s="182">
        <f t="shared" si="3"/>
        <v>0</v>
      </c>
      <c r="P14" s="183">
        <f t="shared" si="4"/>
        <v>0</v>
      </c>
      <c r="Q14" s="188">
        <f t="shared" si="5"/>
        <v>7</v>
      </c>
    </row>
    <row r="15" spans="1:17" x14ac:dyDescent="0.2">
      <c r="A15" s="174">
        <f t="shared" si="2"/>
        <v>45424</v>
      </c>
      <c r="B15" s="175"/>
      <c r="C15" s="176"/>
      <c r="D15" s="177"/>
      <c r="E15" s="178"/>
      <c r="F15" s="177"/>
      <c r="G15" s="178"/>
      <c r="H15" s="177"/>
      <c r="I15" s="178"/>
      <c r="J15" s="177"/>
      <c r="K15" s="178"/>
      <c r="L15" s="179"/>
      <c r="M15" s="180"/>
      <c r="N15" s="205"/>
      <c r="O15" s="182">
        <f t="shared" si="3"/>
        <v>0</v>
      </c>
      <c r="P15" s="183">
        <f t="shared" si="4"/>
        <v>0</v>
      </c>
      <c r="Q15" s="188">
        <f t="shared" si="5"/>
        <v>1</v>
      </c>
    </row>
    <row r="16" spans="1:17" x14ac:dyDescent="0.2">
      <c r="A16" s="104">
        <f t="shared" si="2"/>
        <v>45425</v>
      </c>
      <c r="B16" s="113"/>
      <c r="C16" s="114"/>
      <c r="D16" s="115"/>
      <c r="E16" s="116"/>
      <c r="F16" s="115"/>
      <c r="G16" s="116"/>
      <c r="H16" s="115"/>
      <c r="I16" s="116"/>
      <c r="J16" s="115"/>
      <c r="K16" s="116"/>
      <c r="L16" s="117"/>
      <c r="M16" s="118" t="s">
        <v>122</v>
      </c>
      <c r="N16" s="119"/>
      <c r="O16" s="106">
        <f t="shared" ref="O16:O29" si="6">IF(OR(M16="k",M16="n",M16="u"),$E$37,IF(M16="h",C16-B16+E16-D16+G16-F16+I16-H16+K16-J16-L16+$E$37/2,C16-B16+E16-D16+G16-F16+I16-H16+K16-J16-L16))</f>
        <v>0.32916666666666666</v>
      </c>
      <c r="P16" s="107">
        <f t="shared" ref="P16:P29" si="7">IF(AND(Q16&gt;1,Q16&lt;7),(O16-$E$37)*24,O16*24)+P15</f>
        <v>0</v>
      </c>
      <c r="Q16" s="108">
        <f t="shared" ref="Q16:Q29" si="8">WEEKDAY(A16)</f>
        <v>2</v>
      </c>
    </row>
    <row r="17" spans="1:17" x14ac:dyDescent="0.2">
      <c r="A17" s="104">
        <f t="shared" si="2"/>
        <v>45426</v>
      </c>
      <c r="B17" s="113"/>
      <c r="C17" s="114"/>
      <c r="D17" s="115"/>
      <c r="E17" s="116"/>
      <c r="F17" s="115"/>
      <c r="G17" s="116"/>
      <c r="H17" s="115"/>
      <c r="I17" s="116"/>
      <c r="J17" s="115"/>
      <c r="K17" s="116"/>
      <c r="L17" s="117"/>
      <c r="M17" s="118" t="s">
        <v>122</v>
      </c>
      <c r="N17" s="129"/>
      <c r="O17" s="106">
        <f t="shared" si="6"/>
        <v>0.32916666666666666</v>
      </c>
      <c r="P17" s="107">
        <f t="shared" si="7"/>
        <v>0</v>
      </c>
      <c r="Q17" s="108">
        <f t="shared" si="8"/>
        <v>3</v>
      </c>
    </row>
    <row r="18" spans="1:17" x14ac:dyDescent="0.2">
      <c r="A18" s="104">
        <f t="shared" si="2"/>
        <v>45427</v>
      </c>
      <c r="B18" s="113"/>
      <c r="C18" s="114"/>
      <c r="D18" s="115"/>
      <c r="E18" s="116"/>
      <c r="F18" s="115"/>
      <c r="G18" s="116"/>
      <c r="H18" s="115"/>
      <c r="I18" s="116"/>
      <c r="J18" s="115"/>
      <c r="K18" s="116"/>
      <c r="L18" s="117"/>
      <c r="M18" s="118" t="s">
        <v>122</v>
      </c>
      <c r="N18" s="129"/>
      <c r="O18" s="106">
        <f t="shared" si="6"/>
        <v>0.32916666666666666</v>
      </c>
      <c r="P18" s="107">
        <f t="shared" si="7"/>
        <v>0</v>
      </c>
      <c r="Q18" s="108">
        <f t="shared" si="8"/>
        <v>4</v>
      </c>
    </row>
    <row r="19" spans="1:17" x14ac:dyDescent="0.2">
      <c r="A19" s="104">
        <f t="shared" si="2"/>
        <v>45428</v>
      </c>
      <c r="B19" s="113"/>
      <c r="C19" s="114"/>
      <c r="D19" s="115"/>
      <c r="E19" s="116"/>
      <c r="F19" s="115"/>
      <c r="G19" s="116"/>
      <c r="H19" s="115"/>
      <c r="I19" s="116"/>
      <c r="J19" s="115"/>
      <c r="K19" s="116"/>
      <c r="L19" s="117"/>
      <c r="M19" s="118" t="s">
        <v>122</v>
      </c>
      <c r="N19" s="119"/>
      <c r="O19" s="106">
        <f t="shared" si="6"/>
        <v>0.32916666666666666</v>
      </c>
      <c r="P19" s="107">
        <f t="shared" si="7"/>
        <v>0</v>
      </c>
      <c r="Q19" s="108">
        <f t="shared" si="8"/>
        <v>5</v>
      </c>
    </row>
    <row r="20" spans="1:17" x14ac:dyDescent="0.2">
      <c r="A20" s="104">
        <f t="shared" si="2"/>
        <v>45429</v>
      </c>
      <c r="B20" s="113"/>
      <c r="C20" s="114"/>
      <c r="D20" s="115"/>
      <c r="E20" s="116"/>
      <c r="F20" s="115"/>
      <c r="G20" s="116"/>
      <c r="H20" s="115"/>
      <c r="I20" s="116"/>
      <c r="J20" s="115"/>
      <c r="K20" s="116"/>
      <c r="L20" s="117"/>
      <c r="M20" s="118" t="s">
        <v>122</v>
      </c>
      <c r="N20" s="119"/>
      <c r="O20" s="106">
        <f t="shared" si="6"/>
        <v>0.32916666666666666</v>
      </c>
      <c r="P20" s="107">
        <f t="shared" si="7"/>
        <v>0</v>
      </c>
      <c r="Q20" s="108">
        <f t="shared" si="8"/>
        <v>6</v>
      </c>
    </row>
    <row r="21" spans="1:17" x14ac:dyDescent="0.2">
      <c r="A21" s="174">
        <f t="shared" si="2"/>
        <v>45430</v>
      </c>
      <c r="B21" s="175"/>
      <c r="C21" s="176"/>
      <c r="D21" s="177"/>
      <c r="E21" s="178"/>
      <c r="F21" s="177"/>
      <c r="G21" s="178"/>
      <c r="H21" s="177"/>
      <c r="I21" s="178"/>
      <c r="J21" s="177"/>
      <c r="K21" s="178"/>
      <c r="L21" s="179"/>
      <c r="M21" s="180"/>
      <c r="N21" s="205"/>
      <c r="O21" s="182">
        <f t="shared" si="6"/>
        <v>0</v>
      </c>
      <c r="P21" s="183">
        <f t="shared" si="7"/>
        <v>0</v>
      </c>
      <c r="Q21" s="188">
        <f t="shared" si="8"/>
        <v>7</v>
      </c>
    </row>
    <row r="22" spans="1:17" x14ac:dyDescent="0.2">
      <c r="A22" s="174">
        <f t="shared" si="2"/>
        <v>45431</v>
      </c>
      <c r="B22" s="175"/>
      <c r="C22" s="176"/>
      <c r="D22" s="177"/>
      <c r="E22" s="178"/>
      <c r="F22" s="177"/>
      <c r="G22" s="178"/>
      <c r="H22" s="177"/>
      <c r="I22" s="178"/>
      <c r="J22" s="177"/>
      <c r="K22" s="178"/>
      <c r="L22" s="179"/>
      <c r="M22" s="180"/>
      <c r="N22" s="206" t="s">
        <v>134</v>
      </c>
      <c r="O22" s="182">
        <f t="shared" si="6"/>
        <v>0</v>
      </c>
      <c r="P22" s="183">
        <f t="shared" si="7"/>
        <v>0</v>
      </c>
      <c r="Q22" s="188">
        <f t="shared" si="8"/>
        <v>1</v>
      </c>
    </row>
    <row r="23" spans="1:17" x14ac:dyDescent="0.2">
      <c r="A23" s="174">
        <f t="shared" si="2"/>
        <v>45432</v>
      </c>
      <c r="B23" s="175"/>
      <c r="C23" s="176"/>
      <c r="D23" s="177"/>
      <c r="E23" s="178"/>
      <c r="F23" s="177"/>
      <c r="G23" s="178"/>
      <c r="H23" s="177"/>
      <c r="I23" s="178"/>
      <c r="J23" s="177"/>
      <c r="K23" s="178"/>
      <c r="L23" s="179"/>
      <c r="M23" s="180"/>
      <c r="N23" s="181" t="s">
        <v>85</v>
      </c>
      <c r="O23" s="182">
        <f t="shared" si="6"/>
        <v>0</v>
      </c>
      <c r="P23" s="183">
        <f t="shared" si="7"/>
        <v>0</v>
      </c>
      <c r="Q23" s="184">
        <v>0</v>
      </c>
    </row>
    <row r="24" spans="1:17" x14ac:dyDescent="0.2">
      <c r="A24" s="104">
        <f t="shared" si="2"/>
        <v>45433</v>
      </c>
      <c r="B24" s="113"/>
      <c r="C24" s="114"/>
      <c r="D24" s="115"/>
      <c r="E24" s="116"/>
      <c r="F24" s="115"/>
      <c r="G24" s="116"/>
      <c r="H24" s="115"/>
      <c r="I24" s="116"/>
      <c r="J24" s="115"/>
      <c r="K24" s="116"/>
      <c r="L24" s="117"/>
      <c r="M24" s="118" t="s">
        <v>122</v>
      </c>
      <c r="N24" s="129"/>
      <c r="O24" s="106">
        <f t="shared" si="6"/>
        <v>0.32916666666666666</v>
      </c>
      <c r="P24" s="107">
        <f t="shared" si="7"/>
        <v>0</v>
      </c>
      <c r="Q24" s="108">
        <f t="shared" si="8"/>
        <v>3</v>
      </c>
    </row>
    <row r="25" spans="1:17" x14ac:dyDescent="0.2">
      <c r="A25" s="104">
        <f t="shared" si="2"/>
        <v>45434</v>
      </c>
      <c r="B25" s="113"/>
      <c r="C25" s="114"/>
      <c r="D25" s="115"/>
      <c r="E25" s="116"/>
      <c r="F25" s="115"/>
      <c r="G25" s="116"/>
      <c r="H25" s="115"/>
      <c r="I25" s="116"/>
      <c r="J25" s="115"/>
      <c r="K25" s="116"/>
      <c r="L25" s="117"/>
      <c r="M25" s="118" t="s">
        <v>122</v>
      </c>
      <c r="N25" s="129"/>
      <c r="O25" s="106">
        <f t="shared" si="6"/>
        <v>0.32916666666666666</v>
      </c>
      <c r="P25" s="107">
        <f t="shared" si="7"/>
        <v>0</v>
      </c>
      <c r="Q25" s="108">
        <f t="shared" si="8"/>
        <v>4</v>
      </c>
    </row>
    <row r="26" spans="1:17" x14ac:dyDescent="0.2">
      <c r="A26" s="104">
        <f t="shared" si="2"/>
        <v>45435</v>
      </c>
      <c r="B26" s="113"/>
      <c r="C26" s="114"/>
      <c r="D26" s="115"/>
      <c r="E26" s="116"/>
      <c r="F26" s="115"/>
      <c r="G26" s="116"/>
      <c r="H26" s="115"/>
      <c r="I26" s="116"/>
      <c r="J26" s="115"/>
      <c r="K26" s="116"/>
      <c r="L26" s="117"/>
      <c r="M26" s="118" t="s">
        <v>122</v>
      </c>
      <c r="N26" s="119"/>
      <c r="O26" s="106">
        <f t="shared" si="6"/>
        <v>0.32916666666666666</v>
      </c>
      <c r="P26" s="107">
        <f t="shared" si="7"/>
        <v>0</v>
      </c>
      <c r="Q26" s="108">
        <f t="shared" si="8"/>
        <v>5</v>
      </c>
    </row>
    <row r="27" spans="1:17" x14ac:dyDescent="0.2">
      <c r="A27" s="104">
        <f t="shared" si="2"/>
        <v>45436</v>
      </c>
      <c r="B27" s="113"/>
      <c r="C27" s="114"/>
      <c r="D27" s="115"/>
      <c r="E27" s="116"/>
      <c r="F27" s="115"/>
      <c r="G27" s="116"/>
      <c r="H27" s="115"/>
      <c r="I27" s="116"/>
      <c r="J27" s="115"/>
      <c r="K27" s="116"/>
      <c r="L27" s="117"/>
      <c r="M27" s="118" t="s">
        <v>122</v>
      </c>
      <c r="N27" s="119"/>
      <c r="O27" s="106">
        <f t="shared" si="6"/>
        <v>0.32916666666666666</v>
      </c>
      <c r="P27" s="107">
        <f t="shared" si="7"/>
        <v>0</v>
      </c>
      <c r="Q27" s="108">
        <f t="shared" si="8"/>
        <v>6</v>
      </c>
    </row>
    <row r="28" spans="1:17" x14ac:dyDescent="0.2">
      <c r="A28" s="174">
        <f t="shared" si="2"/>
        <v>45437</v>
      </c>
      <c r="B28" s="175"/>
      <c r="C28" s="176"/>
      <c r="D28" s="177"/>
      <c r="E28" s="178"/>
      <c r="F28" s="177"/>
      <c r="G28" s="178"/>
      <c r="H28" s="177"/>
      <c r="I28" s="178"/>
      <c r="J28" s="177"/>
      <c r="K28" s="178"/>
      <c r="L28" s="179"/>
      <c r="M28" s="180"/>
      <c r="N28" s="205"/>
      <c r="O28" s="182">
        <f t="shared" si="6"/>
        <v>0</v>
      </c>
      <c r="P28" s="183">
        <f t="shared" si="7"/>
        <v>0</v>
      </c>
      <c r="Q28" s="188">
        <f t="shared" si="8"/>
        <v>7</v>
      </c>
    </row>
    <row r="29" spans="1:17" x14ac:dyDescent="0.2">
      <c r="A29" s="174">
        <f t="shared" si="2"/>
        <v>45438</v>
      </c>
      <c r="B29" s="175"/>
      <c r="C29" s="176"/>
      <c r="D29" s="177"/>
      <c r="E29" s="178"/>
      <c r="F29" s="177"/>
      <c r="G29" s="178"/>
      <c r="H29" s="177"/>
      <c r="I29" s="178"/>
      <c r="J29" s="177"/>
      <c r="K29" s="178"/>
      <c r="L29" s="179"/>
      <c r="M29" s="180"/>
      <c r="N29" s="205"/>
      <c r="O29" s="182">
        <f t="shared" si="6"/>
        <v>0</v>
      </c>
      <c r="P29" s="183">
        <f t="shared" si="7"/>
        <v>0</v>
      </c>
      <c r="Q29" s="188">
        <f t="shared" si="8"/>
        <v>1</v>
      </c>
    </row>
    <row r="30" spans="1:17" x14ac:dyDescent="0.2">
      <c r="A30" s="104">
        <f t="shared" si="2"/>
        <v>45439</v>
      </c>
      <c r="B30" s="113"/>
      <c r="C30" s="114"/>
      <c r="D30" s="115"/>
      <c r="E30" s="116"/>
      <c r="F30" s="115"/>
      <c r="G30" s="116"/>
      <c r="H30" s="115"/>
      <c r="I30" s="116"/>
      <c r="J30" s="115"/>
      <c r="K30" s="116"/>
      <c r="L30" s="117"/>
      <c r="M30" s="118" t="s">
        <v>122</v>
      </c>
      <c r="N30" s="119"/>
      <c r="O30" s="106">
        <f t="shared" ref="O30:O34" si="9">IF(OR(M30="k",M30="n",M30="u"),$E$37,IF(M30="h",C30-B30+E30-D30+G30-F30+I30-H30+K30-J30-L30+$E$37/2,C30-B30+E30-D30+G30-F30+I30-H30+K30-J30-L30))</f>
        <v>0.32916666666666666</v>
      </c>
      <c r="P30" s="107">
        <f t="shared" ref="P30:P34" si="10">IF(AND(Q30&gt;1,Q30&lt;7),(O30-$E$37)*24,O30*24)+P29</f>
        <v>0</v>
      </c>
      <c r="Q30" s="108">
        <f t="shared" ref="Q30:Q34" si="11">WEEKDAY(A30)</f>
        <v>2</v>
      </c>
    </row>
    <row r="31" spans="1:17" x14ac:dyDescent="0.2">
      <c r="A31" s="104">
        <f t="shared" si="2"/>
        <v>45440</v>
      </c>
      <c r="B31" s="113"/>
      <c r="C31" s="114"/>
      <c r="D31" s="115"/>
      <c r="E31" s="116"/>
      <c r="F31" s="115"/>
      <c r="G31" s="116"/>
      <c r="H31" s="115"/>
      <c r="I31" s="116"/>
      <c r="J31" s="115"/>
      <c r="K31" s="116"/>
      <c r="L31" s="117"/>
      <c r="M31" s="118" t="s">
        <v>122</v>
      </c>
      <c r="N31" s="129"/>
      <c r="O31" s="106">
        <f t="shared" si="9"/>
        <v>0.32916666666666666</v>
      </c>
      <c r="P31" s="107">
        <f t="shared" si="10"/>
        <v>0</v>
      </c>
      <c r="Q31" s="108">
        <f t="shared" si="11"/>
        <v>3</v>
      </c>
    </row>
    <row r="32" spans="1:17" x14ac:dyDescent="0.2">
      <c r="A32" s="104">
        <f t="shared" si="2"/>
        <v>45441</v>
      </c>
      <c r="B32" s="113"/>
      <c r="C32" s="114"/>
      <c r="D32" s="115"/>
      <c r="E32" s="116"/>
      <c r="F32" s="115"/>
      <c r="G32" s="116"/>
      <c r="H32" s="115"/>
      <c r="I32" s="116"/>
      <c r="J32" s="115"/>
      <c r="K32" s="116"/>
      <c r="L32" s="117"/>
      <c r="M32" s="118" t="s">
        <v>122</v>
      </c>
      <c r="N32" s="129"/>
      <c r="O32" s="106">
        <f t="shared" si="9"/>
        <v>0.32916666666666666</v>
      </c>
      <c r="P32" s="107">
        <f t="shared" si="10"/>
        <v>0</v>
      </c>
      <c r="Q32" s="108">
        <f t="shared" si="11"/>
        <v>4</v>
      </c>
    </row>
    <row r="33" spans="1:17" x14ac:dyDescent="0.2">
      <c r="A33" s="174">
        <f t="shared" si="2"/>
        <v>45442</v>
      </c>
      <c r="B33" s="175"/>
      <c r="C33" s="176"/>
      <c r="D33" s="177"/>
      <c r="E33" s="178"/>
      <c r="F33" s="177"/>
      <c r="G33" s="178"/>
      <c r="H33" s="177"/>
      <c r="I33" s="178"/>
      <c r="J33" s="177"/>
      <c r="K33" s="178"/>
      <c r="L33" s="179"/>
      <c r="M33" s="180"/>
      <c r="N33" s="181" t="s">
        <v>86</v>
      </c>
      <c r="O33" s="182">
        <f t="shared" si="9"/>
        <v>0</v>
      </c>
      <c r="P33" s="183">
        <f t="shared" si="10"/>
        <v>0</v>
      </c>
      <c r="Q33" s="184">
        <v>0</v>
      </c>
    </row>
    <row r="34" spans="1:17" ht="13.5" thickBot="1" x14ac:dyDescent="0.25">
      <c r="A34" s="104">
        <f t="shared" si="2"/>
        <v>45443</v>
      </c>
      <c r="B34" s="120"/>
      <c r="C34" s="121"/>
      <c r="D34" s="122"/>
      <c r="E34" s="123"/>
      <c r="F34" s="122"/>
      <c r="G34" s="123"/>
      <c r="H34" s="122"/>
      <c r="I34" s="123"/>
      <c r="J34" s="122"/>
      <c r="K34" s="123"/>
      <c r="L34" s="124"/>
      <c r="M34" s="125" t="s">
        <v>122</v>
      </c>
      <c r="N34" s="126"/>
      <c r="O34" s="110">
        <f t="shared" si="9"/>
        <v>0.32916666666666666</v>
      </c>
      <c r="P34" s="111">
        <f t="shared" si="10"/>
        <v>0</v>
      </c>
      <c r="Q34" s="108">
        <f t="shared" si="11"/>
        <v>6</v>
      </c>
    </row>
    <row r="35" spans="1:17" x14ac:dyDescent="0.2">
      <c r="A35" s="72"/>
      <c r="B35" s="224"/>
      <c r="C35" s="22"/>
      <c r="D35" s="22"/>
      <c r="E35" s="22"/>
      <c r="F35" s="22"/>
      <c r="G35" s="22"/>
      <c r="H35" s="22"/>
      <c r="I35" s="22"/>
      <c r="J35" s="22"/>
      <c r="K35" s="225"/>
      <c r="L35" s="225"/>
      <c r="M35" s="228"/>
      <c r="N35" s="226" t="s">
        <v>55</v>
      </c>
      <c r="O35" s="166">
        <f>SUM(O4:O34)</f>
        <v>6.2541666666666664</v>
      </c>
      <c r="P35" s="229"/>
    </row>
    <row r="36" spans="1:17" x14ac:dyDescent="0.2">
      <c r="B36" s="64" t="s">
        <v>11</v>
      </c>
      <c r="C36" s="68"/>
      <c r="D36" s="68"/>
      <c r="E36" s="57">
        <v>19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6.2541666666666664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P34</f>
        <v>0</v>
      </c>
      <c r="P38" s="33"/>
      <c r="Q38" s="164" t="e">
        <f>SUM(#REF!)</f>
        <v>#REF!</v>
      </c>
    </row>
    <row r="39" spans="1:17" ht="13.5" thickBot="1" x14ac:dyDescent="0.25">
      <c r="B39" s="71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IF(Apr!G40="Ja","Ja",IF(MIN(P4:P34)&lt;=0,"JA","NEIN"))</f>
        <v>Ja</v>
      </c>
      <c r="H40" s="257" t="s">
        <v>129</v>
      </c>
      <c r="I40" s="258"/>
      <c r="J40" s="258"/>
      <c r="K40" s="258"/>
      <c r="L40" s="221">
        <f>Apr!L40-COUNTIF(M4:M34,"u")-(COUNTIF(M4:M34,"h")/2)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VuUyorOEU3m7mfZ6w8r+xfcI9Z+udjmdEl+xhFmB2yHrda24SQHepRhGjlEYvJFmU87VMwddM4aEBChxY13gwQ==" saltValue="AseocnncyBAnok5z0873Nw==" spinCount="100000" sheet="1" objects="1" scenarios="1"/>
  <mergeCells count="10">
    <mergeCell ref="B1:K1"/>
    <mergeCell ref="N44:P44"/>
    <mergeCell ref="H3:I3"/>
    <mergeCell ref="E44:M44"/>
    <mergeCell ref="B3:C3"/>
    <mergeCell ref="D3:E3"/>
    <mergeCell ref="F3:G3"/>
    <mergeCell ref="J3:K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11.42578125" defaultRowHeight="12.75" x14ac:dyDescent="0.2"/>
  <cols>
    <col min="1" max="1" width="12.85546875" customWidth="1"/>
    <col min="2" max="11" width="5.7109375" customWidth="1"/>
    <col min="12" max="12" width="6.42578125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Mai!O38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74">
        <f>Mai!A34+1</f>
        <v>45444</v>
      </c>
      <c r="B4" s="175"/>
      <c r="C4" s="176"/>
      <c r="D4" s="177"/>
      <c r="E4" s="178"/>
      <c r="F4" s="177"/>
      <c r="G4" s="178"/>
      <c r="H4" s="177"/>
      <c r="I4" s="178"/>
      <c r="J4" s="177"/>
      <c r="K4" s="178"/>
      <c r="L4" s="179"/>
      <c r="M4" s="180"/>
      <c r="N4" s="187"/>
      <c r="O4" s="182">
        <f t="shared" ref="O4:O10" si="0">IF(OR(M4="k",M4="n",M4="u"),$E$37,IF(M4="h",C4-B4+E4-D4+G4-F4+I4-H4+K4-J4-L4+$E$37/2,C4-B4+E4-D4+G4-F4+I4-H4+K4-J4-L4))</f>
        <v>0</v>
      </c>
      <c r="P4" s="183">
        <f>IF(AND(Q4&gt;1,Q4&lt;7),(O4-$E$37)*24,O4*24)+P2</f>
        <v>0</v>
      </c>
      <c r="Q4" s="188">
        <f t="shared" ref="Q4:Q26" si="1">WEEKDAY(A4)</f>
        <v>7</v>
      </c>
    </row>
    <row r="5" spans="1:17" x14ac:dyDescent="0.2">
      <c r="A5" s="174">
        <f t="shared" ref="A5:A33" si="2">A4+1</f>
        <v>45445</v>
      </c>
      <c r="B5" s="175"/>
      <c r="C5" s="176"/>
      <c r="D5" s="177"/>
      <c r="E5" s="178"/>
      <c r="F5" s="177"/>
      <c r="G5" s="178"/>
      <c r="H5" s="177"/>
      <c r="I5" s="178"/>
      <c r="J5" s="177"/>
      <c r="K5" s="178"/>
      <c r="L5" s="179"/>
      <c r="M5" s="180"/>
      <c r="N5" s="187"/>
      <c r="O5" s="182">
        <f t="shared" si="0"/>
        <v>0</v>
      </c>
      <c r="P5" s="183">
        <f t="shared" ref="P5:P26" si="3">IF(AND(Q5&gt;1,Q5&lt;7),(O5-$E$37)*24,O5*24)+P4</f>
        <v>0</v>
      </c>
      <c r="Q5" s="188">
        <f t="shared" si="1"/>
        <v>1</v>
      </c>
    </row>
    <row r="6" spans="1:17" x14ac:dyDescent="0.2">
      <c r="A6" s="104">
        <f t="shared" si="2"/>
        <v>45446</v>
      </c>
      <c r="B6" s="113"/>
      <c r="C6" s="114"/>
      <c r="D6" s="115"/>
      <c r="E6" s="116"/>
      <c r="F6" s="115"/>
      <c r="G6" s="116"/>
      <c r="H6" s="115"/>
      <c r="I6" s="116"/>
      <c r="J6" s="115"/>
      <c r="K6" s="116"/>
      <c r="L6" s="117"/>
      <c r="M6" s="118" t="s">
        <v>122</v>
      </c>
      <c r="N6" s="129"/>
      <c r="O6" s="106">
        <f t="shared" si="0"/>
        <v>0.32916666666666666</v>
      </c>
      <c r="P6" s="107">
        <f t="shared" si="3"/>
        <v>0</v>
      </c>
      <c r="Q6" s="108">
        <f t="shared" si="1"/>
        <v>2</v>
      </c>
    </row>
    <row r="7" spans="1:17" x14ac:dyDescent="0.2">
      <c r="A7" s="104">
        <f t="shared" si="2"/>
        <v>45447</v>
      </c>
      <c r="B7" s="113"/>
      <c r="C7" s="114"/>
      <c r="D7" s="115"/>
      <c r="E7" s="116"/>
      <c r="F7" s="115"/>
      <c r="G7" s="116"/>
      <c r="H7" s="115"/>
      <c r="I7" s="116"/>
      <c r="J7" s="115"/>
      <c r="K7" s="116"/>
      <c r="L7" s="117"/>
      <c r="M7" s="118" t="s">
        <v>122</v>
      </c>
      <c r="N7" s="119"/>
      <c r="O7" s="106">
        <f t="shared" si="0"/>
        <v>0.32916666666666666</v>
      </c>
      <c r="P7" s="107">
        <f t="shared" si="3"/>
        <v>0</v>
      </c>
      <c r="Q7" s="108">
        <f t="shared" si="1"/>
        <v>3</v>
      </c>
    </row>
    <row r="8" spans="1:17" x14ac:dyDescent="0.2">
      <c r="A8" s="104">
        <f t="shared" si="2"/>
        <v>45448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0"/>
        <v>0.32916666666666666</v>
      </c>
      <c r="P8" s="107">
        <f t="shared" si="3"/>
        <v>0</v>
      </c>
      <c r="Q8" s="108">
        <f>WEEKDAY(A8)</f>
        <v>4</v>
      </c>
    </row>
    <row r="9" spans="1:17" x14ac:dyDescent="0.2">
      <c r="A9" s="104">
        <f t="shared" si="2"/>
        <v>45449</v>
      </c>
      <c r="B9" s="113"/>
      <c r="C9" s="114"/>
      <c r="D9" s="115"/>
      <c r="E9" s="116"/>
      <c r="F9" s="115"/>
      <c r="G9" s="116"/>
      <c r="H9" s="115"/>
      <c r="I9" s="116"/>
      <c r="J9" s="115"/>
      <c r="K9" s="116"/>
      <c r="L9" s="117"/>
      <c r="M9" s="118" t="s">
        <v>122</v>
      </c>
      <c r="N9" s="119"/>
      <c r="O9" s="106">
        <f t="shared" si="0"/>
        <v>0.32916666666666666</v>
      </c>
      <c r="P9" s="107">
        <f t="shared" si="3"/>
        <v>0</v>
      </c>
      <c r="Q9" s="108">
        <f>WEEKDAY(A9)</f>
        <v>5</v>
      </c>
    </row>
    <row r="10" spans="1:17" x14ac:dyDescent="0.2">
      <c r="A10" s="104">
        <f t="shared" si="2"/>
        <v>45450</v>
      </c>
      <c r="B10" s="113"/>
      <c r="C10" s="114"/>
      <c r="D10" s="115"/>
      <c r="E10" s="116"/>
      <c r="F10" s="115"/>
      <c r="G10" s="116"/>
      <c r="H10" s="115"/>
      <c r="I10" s="116"/>
      <c r="J10" s="115"/>
      <c r="K10" s="116"/>
      <c r="L10" s="117"/>
      <c r="M10" s="118" t="s">
        <v>122</v>
      </c>
      <c r="N10" s="119"/>
      <c r="O10" s="106">
        <f t="shared" si="0"/>
        <v>0.32916666666666666</v>
      </c>
      <c r="P10" s="107">
        <f t="shared" si="3"/>
        <v>0</v>
      </c>
      <c r="Q10" s="108">
        <f>WEEKDAY(A10)</f>
        <v>6</v>
      </c>
    </row>
    <row r="11" spans="1:17" x14ac:dyDescent="0.2">
      <c r="A11" s="174">
        <f t="shared" si="2"/>
        <v>45451</v>
      </c>
      <c r="B11" s="175"/>
      <c r="C11" s="176"/>
      <c r="D11" s="177"/>
      <c r="E11" s="178"/>
      <c r="F11" s="177"/>
      <c r="G11" s="178"/>
      <c r="H11" s="177"/>
      <c r="I11" s="178"/>
      <c r="J11" s="177"/>
      <c r="K11" s="178"/>
      <c r="L11" s="179"/>
      <c r="M11" s="180"/>
      <c r="N11" s="187"/>
      <c r="O11" s="182">
        <f t="shared" ref="O11:O26" si="4">IF(OR(M11="k",M11="n",M11="u"),$E$37,IF(M11="h",C11-B11+E11-D11+G11-F11+I11-H11+K11-J11-L11+$E$37/2,C11-B11+E11-D11+G11-F11+I11-H11+K11-J11-L11))</f>
        <v>0</v>
      </c>
      <c r="P11" s="183">
        <f t="shared" si="3"/>
        <v>0</v>
      </c>
      <c r="Q11" s="188">
        <f t="shared" si="1"/>
        <v>7</v>
      </c>
    </row>
    <row r="12" spans="1:17" x14ac:dyDescent="0.2">
      <c r="A12" s="174">
        <f t="shared" si="2"/>
        <v>45452</v>
      </c>
      <c r="B12" s="175"/>
      <c r="C12" s="176"/>
      <c r="D12" s="177"/>
      <c r="E12" s="178"/>
      <c r="F12" s="177"/>
      <c r="G12" s="178"/>
      <c r="H12" s="177"/>
      <c r="I12" s="178"/>
      <c r="J12" s="177"/>
      <c r="K12" s="178"/>
      <c r="L12" s="179"/>
      <c r="M12" s="180"/>
      <c r="N12" s="187"/>
      <c r="O12" s="182">
        <f t="shared" si="4"/>
        <v>0</v>
      </c>
      <c r="P12" s="183">
        <f t="shared" si="3"/>
        <v>0</v>
      </c>
      <c r="Q12" s="188">
        <f t="shared" si="1"/>
        <v>1</v>
      </c>
    </row>
    <row r="13" spans="1:17" x14ac:dyDescent="0.2">
      <c r="A13" s="104">
        <f t="shared" si="2"/>
        <v>45453</v>
      </c>
      <c r="B13" s="113"/>
      <c r="C13" s="114"/>
      <c r="D13" s="115"/>
      <c r="E13" s="116"/>
      <c r="F13" s="115"/>
      <c r="G13" s="116"/>
      <c r="H13" s="115"/>
      <c r="I13" s="116"/>
      <c r="J13" s="115"/>
      <c r="K13" s="116"/>
      <c r="L13" s="117"/>
      <c r="M13" s="118" t="s">
        <v>122</v>
      </c>
      <c r="N13" s="129"/>
      <c r="O13" s="106">
        <f t="shared" si="4"/>
        <v>0.32916666666666666</v>
      </c>
      <c r="P13" s="107">
        <f t="shared" si="3"/>
        <v>0</v>
      </c>
      <c r="Q13" s="108">
        <f t="shared" si="1"/>
        <v>2</v>
      </c>
    </row>
    <row r="14" spans="1:17" x14ac:dyDescent="0.2">
      <c r="A14" s="104">
        <f t="shared" si="2"/>
        <v>45454</v>
      </c>
      <c r="B14" s="113"/>
      <c r="C14" s="114"/>
      <c r="D14" s="115"/>
      <c r="E14" s="116"/>
      <c r="F14" s="115"/>
      <c r="G14" s="116"/>
      <c r="H14" s="115"/>
      <c r="I14" s="116"/>
      <c r="J14" s="115"/>
      <c r="K14" s="116"/>
      <c r="L14" s="117"/>
      <c r="M14" s="118" t="s">
        <v>122</v>
      </c>
      <c r="N14" s="119"/>
      <c r="O14" s="106">
        <f t="shared" si="4"/>
        <v>0.32916666666666666</v>
      </c>
      <c r="P14" s="107">
        <f t="shared" si="3"/>
        <v>0</v>
      </c>
      <c r="Q14" s="108">
        <f t="shared" si="1"/>
        <v>3</v>
      </c>
    </row>
    <row r="15" spans="1:17" x14ac:dyDescent="0.2">
      <c r="A15" s="104">
        <f t="shared" si="2"/>
        <v>45455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19"/>
      <c r="O15" s="106">
        <f t="shared" si="4"/>
        <v>0.32916666666666666</v>
      </c>
      <c r="P15" s="107">
        <f t="shared" si="3"/>
        <v>0</v>
      </c>
      <c r="Q15" s="108">
        <f t="shared" si="1"/>
        <v>4</v>
      </c>
    </row>
    <row r="16" spans="1:17" x14ac:dyDescent="0.2">
      <c r="A16" s="104">
        <f t="shared" si="2"/>
        <v>45456</v>
      </c>
      <c r="B16" s="113"/>
      <c r="C16" s="114"/>
      <c r="D16" s="115"/>
      <c r="E16" s="116"/>
      <c r="F16" s="115"/>
      <c r="G16" s="116"/>
      <c r="H16" s="115"/>
      <c r="I16" s="116"/>
      <c r="J16" s="115"/>
      <c r="K16" s="116"/>
      <c r="L16" s="117"/>
      <c r="M16" s="118" t="s">
        <v>122</v>
      </c>
      <c r="N16" s="119"/>
      <c r="O16" s="106">
        <f t="shared" si="4"/>
        <v>0.32916666666666666</v>
      </c>
      <c r="P16" s="107">
        <f t="shared" si="3"/>
        <v>0</v>
      </c>
      <c r="Q16" s="108">
        <f t="shared" si="1"/>
        <v>5</v>
      </c>
    </row>
    <row r="17" spans="1:17" x14ac:dyDescent="0.2">
      <c r="A17" s="104">
        <f t="shared" si="2"/>
        <v>45457</v>
      </c>
      <c r="B17" s="113"/>
      <c r="C17" s="114"/>
      <c r="D17" s="115"/>
      <c r="E17" s="116"/>
      <c r="F17" s="115"/>
      <c r="G17" s="116"/>
      <c r="H17" s="115"/>
      <c r="I17" s="116"/>
      <c r="J17" s="115"/>
      <c r="K17" s="116"/>
      <c r="L17" s="117"/>
      <c r="M17" s="118" t="s">
        <v>122</v>
      </c>
      <c r="N17" s="119"/>
      <c r="O17" s="106">
        <f t="shared" si="4"/>
        <v>0.32916666666666666</v>
      </c>
      <c r="P17" s="107">
        <f t="shared" si="3"/>
        <v>0</v>
      </c>
      <c r="Q17" s="108">
        <f>WEEKDAY(A17)</f>
        <v>6</v>
      </c>
    </row>
    <row r="18" spans="1:17" x14ac:dyDescent="0.2">
      <c r="A18" s="174">
        <f t="shared" si="2"/>
        <v>45458</v>
      </c>
      <c r="B18" s="175"/>
      <c r="C18" s="176"/>
      <c r="D18" s="177"/>
      <c r="E18" s="178"/>
      <c r="F18" s="177"/>
      <c r="G18" s="178"/>
      <c r="H18" s="177"/>
      <c r="I18" s="178"/>
      <c r="J18" s="177"/>
      <c r="K18" s="178"/>
      <c r="L18" s="179"/>
      <c r="M18" s="180"/>
      <c r="N18" s="187"/>
      <c r="O18" s="182">
        <f t="shared" si="4"/>
        <v>0</v>
      </c>
      <c r="P18" s="183">
        <f t="shared" si="3"/>
        <v>0</v>
      </c>
      <c r="Q18" s="188">
        <f>WEEKDAY(A18)</f>
        <v>7</v>
      </c>
    </row>
    <row r="19" spans="1:17" x14ac:dyDescent="0.2">
      <c r="A19" s="174">
        <f t="shared" si="2"/>
        <v>45459</v>
      </c>
      <c r="B19" s="175"/>
      <c r="C19" s="176"/>
      <c r="D19" s="177"/>
      <c r="E19" s="178"/>
      <c r="F19" s="177"/>
      <c r="G19" s="178"/>
      <c r="H19" s="177"/>
      <c r="I19" s="178"/>
      <c r="J19" s="177"/>
      <c r="K19" s="178"/>
      <c r="L19" s="179"/>
      <c r="M19" s="180"/>
      <c r="N19" s="187"/>
      <c r="O19" s="182">
        <f t="shared" si="4"/>
        <v>0</v>
      </c>
      <c r="P19" s="183">
        <f t="shared" si="3"/>
        <v>0</v>
      </c>
      <c r="Q19" s="188">
        <f t="shared" si="1"/>
        <v>1</v>
      </c>
    </row>
    <row r="20" spans="1:17" x14ac:dyDescent="0.2">
      <c r="A20" s="104">
        <f t="shared" si="2"/>
        <v>45460</v>
      </c>
      <c r="B20" s="113"/>
      <c r="C20" s="114"/>
      <c r="D20" s="115"/>
      <c r="E20" s="116"/>
      <c r="F20" s="115"/>
      <c r="G20" s="116"/>
      <c r="H20" s="115"/>
      <c r="I20" s="116"/>
      <c r="J20" s="115"/>
      <c r="K20" s="116"/>
      <c r="L20" s="117"/>
      <c r="M20" s="118" t="s">
        <v>122</v>
      </c>
      <c r="N20" s="119"/>
      <c r="O20" s="106">
        <f t="shared" si="4"/>
        <v>0.32916666666666666</v>
      </c>
      <c r="P20" s="107">
        <f t="shared" si="3"/>
        <v>0</v>
      </c>
      <c r="Q20" s="108">
        <f t="shared" si="1"/>
        <v>2</v>
      </c>
    </row>
    <row r="21" spans="1:17" x14ac:dyDescent="0.2">
      <c r="A21" s="104">
        <f t="shared" si="2"/>
        <v>45461</v>
      </c>
      <c r="B21" s="113"/>
      <c r="C21" s="114"/>
      <c r="D21" s="115"/>
      <c r="E21" s="116"/>
      <c r="F21" s="115"/>
      <c r="G21" s="116"/>
      <c r="H21" s="115"/>
      <c r="I21" s="116"/>
      <c r="J21" s="115"/>
      <c r="K21" s="116"/>
      <c r="L21" s="117"/>
      <c r="M21" s="118" t="s">
        <v>122</v>
      </c>
      <c r="N21" s="119"/>
      <c r="O21" s="106">
        <f t="shared" si="4"/>
        <v>0.32916666666666666</v>
      </c>
      <c r="P21" s="107">
        <f t="shared" si="3"/>
        <v>0</v>
      </c>
      <c r="Q21" s="108">
        <f t="shared" si="1"/>
        <v>3</v>
      </c>
    </row>
    <row r="22" spans="1:17" x14ac:dyDescent="0.2">
      <c r="A22" s="104">
        <f t="shared" si="2"/>
        <v>45462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19"/>
      <c r="O22" s="106">
        <f t="shared" si="4"/>
        <v>0.32916666666666666</v>
      </c>
      <c r="P22" s="107">
        <f t="shared" si="3"/>
        <v>0</v>
      </c>
      <c r="Q22" s="108">
        <f t="shared" si="1"/>
        <v>4</v>
      </c>
    </row>
    <row r="23" spans="1:17" x14ac:dyDescent="0.2">
      <c r="A23" s="104">
        <f t="shared" si="2"/>
        <v>45463</v>
      </c>
      <c r="B23" s="113"/>
      <c r="C23" s="114"/>
      <c r="D23" s="115"/>
      <c r="E23" s="116"/>
      <c r="F23" s="115"/>
      <c r="G23" s="116"/>
      <c r="H23" s="115"/>
      <c r="I23" s="116"/>
      <c r="J23" s="115"/>
      <c r="K23" s="116"/>
      <c r="L23" s="117"/>
      <c r="M23" s="118" t="s">
        <v>122</v>
      </c>
      <c r="N23" s="119"/>
      <c r="O23" s="106">
        <f t="shared" si="4"/>
        <v>0.32916666666666666</v>
      </c>
      <c r="P23" s="107">
        <f t="shared" si="3"/>
        <v>0</v>
      </c>
      <c r="Q23" s="108">
        <f t="shared" si="1"/>
        <v>5</v>
      </c>
    </row>
    <row r="24" spans="1:17" x14ac:dyDescent="0.2">
      <c r="A24" s="104">
        <f t="shared" si="2"/>
        <v>45464</v>
      </c>
      <c r="B24" s="113"/>
      <c r="C24" s="114"/>
      <c r="D24" s="115"/>
      <c r="E24" s="116"/>
      <c r="F24" s="115"/>
      <c r="G24" s="116"/>
      <c r="H24" s="115"/>
      <c r="I24" s="116"/>
      <c r="J24" s="115"/>
      <c r="K24" s="116"/>
      <c r="L24" s="117"/>
      <c r="M24" s="118" t="s">
        <v>122</v>
      </c>
      <c r="N24" s="119"/>
      <c r="O24" s="106">
        <f t="shared" si="4"/>
        <v>0.32916666666666666</v>
      </c>
      <c r="P24" s="107">
        <f t="shared" si="3"/>
        <v>0</v>
      </c>
      <c r="Q24" s="108">
        <f t="shared" si="1"/>
        <v>6</v>
      </c>
    </row>
    <row r="25" spans="1:17" x14ac:dyDescent="0.2">
      <c r="A25" s="174">
        <f t="shared" si="2"/>
        <v>45465</v>
      </c>
      <c r="B25" s="175"/>
      <c r="C25" s="176"/>
      <c r="D25" s="177"/>
      <c r="E25" s="178"/>
      <c r="F25" s="177"/>
      <c r="G25" s="178"/>
      <c r="H25" s="177"/>
      <c r="I25" s="178"/>
      <c r="J25" s="177"/>
      <c r="K25" s="178"/>
      <c r="L25" s="179"/>
      <c r="M25" s="180"/>
      <c r="N25" s="187"/>
      <c r="O25" s="182">
        <f t="shared" si="4"/>
        <v>0</v>
      </c>
      <c r="P25" s="183">
        <f t="shared" si="3"/>
        <v>0</v>
      </c>
      <c r="Q25" s="188">
        <f>WEEKDAY(A25)</f>
        <v>7</v>
      </c>
    </row>
    <row r="26" spans="1:17" x14ac:dyDescent="0.2">
      <c r="A26" s="174">
        <f t="shared" si="2"/>
        <v>45466</v>
      </c>
      <c r="B26" s="175"/>
      <c r="C26" s="176"/>
      <c r="D26" s="177"/>
      <c r="E26" s="178"/>
      <c r="F26" s="177"/>
      <c r="G26" s="178"/>
      <c r="H26" s="177"/>
      <c r="I26" s="178"/>
      <c r="J26" s="177"/>
      <c r="K26" s="178"/>
      <c r="L26" s="179"/>
      <c r="M26" s="180"/>
      <c r="N26" s="187"/>
      <c r="O26" s="182">
        <f t="shared" si="4"/>
        <v>0</v>
      </c>
      <c r="P26" s="183">
        <f t="shared" si="3"/>
        <v>0</v>
      </c>
      <c r="Q26" s="188">
        <f t="shared" si="1"/>
        <v>1</v>
      </c>
    </row>
    <row r="27" spans="1:17" x14ac:dyDescent="0.2">
      <c r="A27" s="104">
        <f t="shared" si="2"/>
        <v>45467</v>
      </c>
      <c r="B27" s="113"/>
      <c r="C27" s="114"/>
      <c r="D27" s="115"/>
      <c r="E27" s="116"/>
      <c r="F27" s="115"/>
      <c r="G27" s="116"/>
      <c r="H27" s="115"/>
      <c r="I27" s="116"/>
      <c r="J27" s="115"/>
      <c r="K27" s="116"/>
      <c r="L27" s="117"/>
      <c r="M27" s="118" t="s">
        <v>122</v>
      </c>
      <c r="N27" s="119"/>
      <c r="O27" s="106">
        <f t="shared" ref="O27:O33" si="5">IF(OR(M27="k",M27="n",M27="u"),$E$37,IF(M27="h",C27-B27+E27-D27+G27-F27+I27-H27+K27-J27-L27+$E$37/2,C27-B27+E27-D27+G27-F27+I27-H27+K27-J27-L27))</f>
        <v>0.32916666666666666</v>
      </c>
      <c r="P27" s="107">
        <f t="shared" ref="P27:P33" si="6">IF(AND(Q27&gt;1,Q27&lt;7),(O27-$E$37)*24,O27*24)+P26</f>
        <v>0</v>
      </c>
      <c r="Q27" s="108">
        <f t="shared" ref="Q27:Q31" si="7">WEEKDAY(A27)</f>
        <v>2</v>
      </c>
    </row>
    <row r="28" spans="1:17" x14ac:dyDescent="0.2">
      <c r="A28" s="104">
        <f t="shared" si="2"/>
        <v>45468</v>
      </c>
      <c r="B28" s="113"/>
      <c r="C28" s="114"/>
      <c r="D28" s="115"/>
      <c r="E28" s="116"/>
      <c r="F28" s="115"/>
      <c r="G28" s="116"/>
      <c r="H28" s="115"/>
      <c r="I28" s="116"/>
      <c r="J28" s="115"/>
      <c r="K28" s="116"/>
      <c r="L28" s="117"/>
      <c r="M28" s="118" t="s">
        <v>122</v>
      </c>
      <c r="N28" s="119"/>
      <c r="O28" s="106">
        <f t="shared" si="5"/>
        <v>0.32916666666666666</v>
      </c>
      <c r="P28" s="107">
        <f t="shared" si="6"/>
        <v>0</v>
      </c>
      <c r="Q28" s="108">
        <f t="shared" si="7"/>
        <v>3</v>
      </c>
    </row>
    <row r="29" spans="1:17" x14ac:dyDescent="0.2">
      <c r="A29" s="104">
        <f t="shared" si="2"/>
        <v>45469</v>
      </c>
      <c r="B29" s="113"/>
      <c r="C29" s="114"/>
      <c r="D29" s="115"/>
      <c r="E29" s="116"/>
      <c r="F29" s="115"/>
      <c r="G29" s="116"/>
      <c r="H29" s="115"/>
      <c r="I29" s="116"/>
      <c r="J29" s="115"/>
      <c r="K29" s="116"/>
      <c r="L29" s="117"/>
      <c r="M29" s="118" t="s">
        <v>122</v>
      </c>
      <c r="N29" s="119"/>
      <c r="O29" s="106">
        <f t="shared" si="5"/>
        <v>0.32916666666666666</v>
      </c>
      <c r="P29" s="107">
        <f t="shared" si="6"/>
        <v>0</v>
      </c>
      <c r="Q29" s="108">
        <f t="shared" si="7"/>
        <v>4</v>
      </c>
    </row>
    <row r="30" spans="1:17" x14ac:dyDescent="0.2">
      <c r="A30" s="104">
        <f t="shared" si="2"/>
        <v>45470</v>
      </c>
      <c r="B30" s="113"/>
      <c r="C30" s="114"/>
      <c r="D30" s="115"/>
      <c r="E30" s="116"/>
      <c r="F30" s="115"/>
      <c r="G30" s="116"/>
      <c r="H30" s="115"/>
      <c r="I30" s="116"/>
      <c r="J30" s="115"/>
      <c r="K30" s="116"/>
      <c r="L30" s="117"/>
      <c r="M30" s="118" t="s">
        <v>122</v>
      </c>
      <c r="N30" s="119"/>
      <c r="O30" s="106">
        <f t="shared" si="5"/>
        <v>0.32916666666666666</v>
      </c>
      <c r="P30" s="107">
        <f t="shared" si="6"/>
        <v>0</v>
      </c>
      <c r="Q30" s="108">
        <f t="shared" si="7"/>
        <v>5</v>
      </c>
    </row>
    <row r="31" spans="1:17" x14ac:dyDescent="0.2">
      <c r="A31" s="104">
        <f t="shared" si="2"/>
        <v>45471</v>
      </c>
      <c r="B31" s="113"/>
      <c r="C31" s="114"/>
      <c r="D31" s="115"/>
      <c r="E31" s="116"/>
      <c r="F31" s="115"/>
      <c r="G31" s="116"/>
      <c r="H31" s="115"/>
      <c r="I31" s="116"/>
      <c r="J31" s="115"/>
      <c r="K31" s="116"/>
      <c r="L31" s="117"/>
      <c r="M31" s="118" t="s">
        <v>122</v>
      </c>
      <c r="N31" s="119"/>
      <c r="O31" s="106">
        <f t="shared" si="5"/>
        <v>0.32916666666666666</v>
      </c>
      <c r="P31" s="107">
        <f t="shared" si="6"/>
        <v>0</v>
      </c>
      <c r="Q31" s="108">
        <f t="shared" si="7"/>
        <v>6</v>
      </c>
    </row>
    <row r="32" spans="1:17" x14ac:dyDescent="0.2">
      <c r="A32" s="174">
        <f t="shared" si="2"/>
        <v>45472</v>
      </c>
      <c r="B32" s="175"/>
      <c r="C32" s="176"/>
      <c r="D32" s="177"/>
      <c r="E32" s="178"/>
      <c r="F32" s="177"/>
      <c r="G32" s="178"/>
      <c r="H32" s="177"/>
      <c r="I32" s="178"/>
      <c r="J32" s="177"/>
      <c r="K32" s="178"/>
      <c r="L32" s="179"/>
      <c r="M32" s="180"/>
      <c r="N32" s="187"/>
      <c r="O32" s="182">
        <f t="shared" si="5"/>
        <v>0</v>
      </c>
      <c r="P32" s="183">
        <f t="shared" si="6"/>
        <v>0</v>
      </c>
      <c r="Q32" s="188">
        <f>WEEKDAY(A32)</f>
        <v>7</v>
      </c>
    </row>
    <row r="33" spans="1:17" x14ac:dyDescent="0.2">
      <c r="A33" s="174">
        <f t="shared" si="2"/>
        <v>45473</v>
      </c>
      <c r="B33" s="175"/>
      <c r="C33" s="176"/>
      <c r="D33" s="177"/>
      <c r="E33" s="178"/>
      <c r="F33" s="177"/>
      <c r="G33" s="178"/>
      <c r="H33" s="177"/>
      <c r="I33" s="178"/>
      <c r="J33" s="177"/>
      <c r="K33" s="178"/>
      <c r="L33" s="179"/>
      <c r="M33" s="180"/>
      <c r="N33" s="187"/>
      <c r="O33" s="182">
        <f t="shared" si="5"/>
        <v>0</v>
      </c>
      <c r="P33" s="183">
        <f t="shared" si="6"/>
        <v>0</v>
      </c>
      <c r="Q33" s="188">
        <f t="shared" ref="Q33" si="8">WEEKDAY(A33)</f>
        <v>1</v>
      </c>
    </row>
    <row r="34" spans="1:17" ht="13.5" thickBot="1" x14ac:dyDescent="0.25">
      <c r="A34" s="191"/>
      <c r="B34" s="192"/>
      <c r="C34" s="193"/>
      <c r="D34" s="194"/>
      <c r="E34" s="195"/>
      <c r="F34" s="194"/>
      <c r="G34" s="195"/>
      <c r="H34" s="194"/>
      <c r="I34" s="195"/>
      <c r="J34" s="194"/>
      <c r="K34" s="195"/>
      <c r="L34" s="196"/>
      <c r="M34" s="197"/>
      <c r="N34" s="198"/>
      <c r="O34" s="199"/>
      <c r="P34" s="200"/>
      <c r="Q34" s="201"/>
    </row>
    <row r="35" spans="1:17" x14ac:dyDescent="0.2">
      <c r="A35" s="72"/>
      <c r="B35" s="73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4"/>
      <c r="N35" s="25" t="s">
        <v>55</v>
      </c>
      <c r="O35" s="171">
        <f>SUM(O4:O34)</f>
        <v>6.583333333333333</v>
      </c>
      <c r="P35" s="51"/>
    </row>
    <row r="36" spans="1:17" x14ac:dyDescent="0.2">
      <c r="B36" s="64" t="s">
        <v>11</v>
      </c>
      <c r="C36" s="68"/>
      <c r="D36" s="68"/>
      <c r="E36" s="57">
        <v>20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6.583333333333333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P33</f>
        <v>0</v>
      </c>
      <c r="P38" s="33"/>
      <c r="Q38" s="164" t="e">
        <f>SUM(#REF!)</f>
        <v>#REF!</v>
      </c>
    </row>
    <row r="39" spans="1:17" ht="13.5" thickBot="1" x14ac:dyDescent="0.25">
      <c r="B39" s="71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IF(Mai!G40="Ja","Ja",IF(MIN(P4:P34)&lt;=0,"JA","NEIN"))</f>
        <v>Ja</v>
      </c>
      <c r="H40" s="257" t="s">
        <v>129</v>
      </c>
      <c r="I40" s="258"/>
      <c r="J40" s="258"/>
      <c r="K40" s="258"/>
      <c r="L40" s="221">
        <f>Mai!L40-COUNTIF(M4:M34,"u")-(COUNTIF(M4:M34,"h")/2)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USwVnvgIVpSLsFPa5Zewo1JK6BkyxQUUANuHlJLGrKtZThVqZ59OVu9RLqQnzP4FKsRXYcPea1Qi8zb8pq/Fvg==" saltValue="25etnDCczJ6uk4etOg9g/Q==" spinCount="100000" sheet="1" objects="1" scenarios="1"/>
  <mergeCells count="10">
    <mergeCell ref="N44:P44"/>
    <mergeCell ref="B1:K1"/>
    <mergeCell ref="E44:M44"/>
    <mergeCell ref="B3:C3"/>
    <mergeCell ref="D3:E3"/>
    <mergeCell ref="F3:G3"/>
    <mergeCell ref="H3:I3"/>
    <mergeCell ref="J3:K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baseColWidth="10" defaultColWidth="11.42578125" defaultRowHeight="12.75" x14ac:dyDescent="0.2"/>
  <cols>
    <col min="1" max="1" width="12.42578125" customWidth="1"/>
    <col min="2" max="11" width="5.7109375" customWidth="1"/>
    <col min="12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Jun!O38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04">
        <f>Jun!A33+1</f>
        <v>45474</v>
      </c>
      <c r="B4" s="113"/>
      <c r="C4" s="114"/>
      <c r="D4" s="115"/>
      <c r="E4" s="116"/>
      <c r="F4" s="115"/>
      <c r="G4" s="116"/>
      <c r="H4" s="115"/>
      <c r="I4" s="116"/>
      <c r="J4" s="115"/>
      <c r="K4" s="116"/>
      <c r="L4" s="117"/>
      <c r="M4" s="118" t="s">
        <v>122</v>
      </c>
      <c r="N4" s="119"/>
      <c r="O4" s="106">
        <f t="shared" ref="O4" si="0">IF(OR(M4="k",M4="n",M4="u"),$E$37,IF(M4="h",C4-B4+E4-D4+G4-F4+I4-H4+K4-J4-L4+$E$37/2,C4-B4+E4-D4+G4-F4+I4-H4+K4-J4-L4))</f>
        <v>0.32916666666666666</v>
      </c>
      <c r="P4" s="107">
        <f>IF(AND(Q4&gt;1,Q4&lt;7),(O4-$E$37)*24,O4*24)+P2</f>
        <v>0</v>
      </c>
      <c r="Q4" s="108">
        <f t="shared" ref="Q4" si="1">WEEKDAY(A4)</f>
        <v>2</v>
      </c>
    </row>
    <row r="5" spans="1:17" x14ac:dyDescent="0.2">
      <c r="A5" s="104">
        <f t="shared" ref="A5:A34" si="2">A4+1</f>
        <v>45475</v>
      </c>
      <c r="B5" s="113"/>
      <c r="C5" s="114"/>
      <c r="D5" s="115"/>
      <c r="E5" s="116"/>
      <c r="F5" s="115"/>
      <c r="G5" s="116"/>
      <c r="H5" s="115"/>
      <c r="I5" s="116"/>
      <c r="J5" s="115"/>
      <c r="K5" s="116"/>
      <c r="L5" s="117"/>
      <c r="M5" s="118" t="s">
        <v>122</v>
      </c>
      <c r="N5" s="119"/>
      <c r="O5" s="106">
        <f t="shared" ref="O5:O24" si="3">IF(OR(M5="k",M5="n",M5="u"),$E$37,IF(M5="h",C5-B5+E5-D5+G5-F5+I5-H5+K5-J5-L5+$E$37/2,C5-B5+E5-D5+G5-F5+I5-H5+K5-J5-L5))</f>
        <v>0.32916666666666666</v>
      </c>
      <c r="P5" s="107">
        <f t="shared" ref="P5:P24" si="4">IF(AND(Q5&gt;1,Q5&lt;7),(O5-$E$37)*24,O5*24)+P4</f>
        <v>0</v>
      </c>
      <c r="Q5" s="108">
        <f t="shared" ref="Q5:Q24" si="5">WEEKDAY(A5)</f>
        <v>3</v>
      </c>
    </row>
    <row r="6" spans="1:17" x14ac:dyDescent="0.2">
      <c r="A6" s="104">
        <f t="shared" si="2"/>
        <v>45476</v>
      </c>
      <c r="B6" s="113"/>
      <c r="C6" s="114"/>
      <c r="D6" s="115"/>
      <c r="E6" s="116"/>
      <c r="F6" s="115"/>
      <c r="G6" s="116"/>
      <c r="H6" s="115"/>
      <c r="I6" s="116"/>
      <c r="J6" s="115"/>
      <c r="K6" s="116"/>
      <c r="L6" s="117"/>
      <c r="M6" s="118" t="s">
        <v>122</v>
      </c>
      <c r="N6" s="119"/>
      <c r="O6" s="106">
        <f t="shared" si="3"/>
        <v>0.32916666666666666</v>
      </c>
      <c r="P6" s="107">
        <f t="shared" si="4"/>
        <v>0</v>
      </c>
      <c r="Q6" s="108">
        <f t="shared" si="5"/>
        <v>4</v>
      </c>
    </row>
    <row r="7" spans="1:17" x14ac:dyDescent="0.2">
      <c r="A7" s="104">
        <f t="shared" si="2"/>
        <v>45477</v>
      </c>
      <c r="B7" s="113"/>
      <c r="C7" s="114"/>
      <c r="D7" s="115"/>
      <c r="E7" s="116"/>
      <c r="F7" s="115"/>
      <c r="G7" s="116"/>
      <c r="H7" s="115"/>
      <c r="I7" s="116"/>
      <c r="J7" s="115"/>
      <c r="K7" s="116"/>
      <c r="L7" s="117"/>
      <c r="M7" s="118" t="s">
        <v>122</v>
      </c>
      <c r="N7" s="119"/>
      <c r="O7" s="106">
        <f t="shared" si="3"/>
        <v>0.32916666666666666</v>
      </c>
      <c r="P7" s="107">
        <f t="shared" si="4"/>
        <v>0</v>
      </c>
      <c r="Q7" s="108">
        <f t="shared" si="5"/>
        <v>5</v>
      </c>
    </row>
    <row r="8" spans="1:17" x14ac:dyDescent="0.2">
      <c r="A8" s="104">
        <f t="shared" si="2"/>
        <v>45478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3"/>
        <v>0.32916666666666666</v>
      </c>
      <c r="P8" s="107">
        <f t="shared" si="4"/>
        <v>0</v>
      </c>
      <c r="Q8" s="108">
        <f t="shared" si="5"/>
        <v>6</v>
      </c>
    </row>
    <row r="9" spans="1:17" x14ac:dyDescent="0.2">
      <c r="A9" s="174">
        <f t="shared" si="2"/>
        <v>45479</v>
      </c>
      <c r="B9" s="175"/>
      <c r="C9" s="176"/>
      <c r="D9" s="177"/>
      <c r="E9" s="178"/>
      <c r="F9" s="177"/>
      <c r="G9" s="178"/>
      <c r="H9" s="177"/>
      <c r="I9" s="178"/>
      <c r="J9" s="177"/>
      <c r="K9" s="178"/>
      <c r="L9" s="179"/>
      <c r="M9" s="180"/>
      <c r="N9" s="187"/>
      <c r="O9" s="182">
        <f t="shared" si="3"/>
        <v>0</v>
      </c>
      <c r="P9" s="183">
        <f t="shared" si="4"/>
        <v>0</v>
      </c>
      <c r="Q9" s="188">
        <f t="shared" si="5"/>
        <v>7</v>
      </c>
    </row>
    <row r="10" spans="1:17" x14ac:dyDescent="0.2">
      <c r="A10" s="174">
        <f t="shared" si="2"/>
        <v>45480</v>
      </c>
      <c r="B10" s="175"/>
      <c r="C10" s="176"/>
      <c r="D10" s="177"/>
      <c r="E10" s="178"/>
      <c r="F10" s="177"/>
      <c r="G10" s="178"/>
      <c r="H10" s="177"/>
      <c r="I10" s="178"/>
      <c r="J10" s="177"/>
      <c r="K10" s="178"/>
      <c r="L10" s="179"/>
      <c r="M10" s="180"/>
      <c r="N10" s="187"/>
      <c r="O10" s="182">
        <f t="shared" si="3"/>
        <v>0</v>
      </c>
      <c r="P10" s="183">
        <f t="shared" si="4"/>
        <v>0</v>
      </c>
      <c r="Q10" s="188">
        <f t="shared" si="5"/>
        <v>1</v>
      </c>
    </row>
    <row r="11" spans="1:17" x14ac:dyDescent="0.2">
      <c r="A11" s="104">
        <f t="shared" si="2"/>
        <v>45481</v>
      </c>
      <c r="B11" s="113"/>
      <c r="C11" s="114"/>
      <c r="D11" s="115"/>
      <c r="E11" s="116"/>
      <c r="F11" s="115"/>
      <c r="G11" s="116"/>
      <c r="H11" s="115"/>
      <c r="I11" s="116"/>
      <c r="J11" s="115"/>
      <c r="K11" s="116"/>
      <c r="L11" s="117"/>
      <c r="M11" s="118" t="s">
        <v>122</v>
      </c>
      <c r="N11" s="119"/>
      <c r="O11" s="106">
        <f t="shared" si="3"/>
        <v>0.32916666666666666</v>
      </c>
      <c r="P11" s="107">
        <f t="shared" si="4"/>
        <v>0</v>
      </c>
      <c r="Q11" s="108">
        <f t="shared" si="5"/>
        <v>2</v>
      </c>
    </row>
    <row r="12" spans="1:17" x14ac:dyDescent="0.2">
      <c r="A12" s="104">
        <f t="shared" si="2"/>
        <v>45482</v>
      </c>
      <c r="B12" s="113"/>
      <c r="C12" s="114"/>
      <c r="D12" s="115"/>
      <c r="E12" s="116"/>
      <c r="F12" s="115"/>
      <c r="G12" s="116"/>
      <c r="H12" s="115"/>
      <c r="I12" s="116"/>
      <c r="J12" s="115"/>
      <c r="K12" s="116"/>
      <c r="L12" s="117"/>
      <c r="M12" s="118" t="s">
        <v>122</v>
      </c>
      <c r="N12" s="119"/>
      <c r="O12" s="106">
        <f t="shared" si="3"/>
        <v>0.32916666666666666</v>
      </c>
      <c r="P12" s="107">
        <f t="shared" si="4"/>
        <v>0</v>
      </c>
      <c r="Q12" s="108">
        <f t="shared" si="5"/>
        <v>3</v>
      </c>
    </row>
    <row r="13" spans="1:17" x14ac:dyDescent="0.2">
      <c r="A13" s="104">
        <f t="shared" si="2"/>
        <v>45483</v>
      </c>
      <c r="B13" s="113"/>
      <c r="C13" s="114"/>
      <c r="D13" s="115"/>
      <c r="E13" s="116"/>
      <c r="F13" s="115"/>
      <c r="G13" s="116"/>
      <c r="H13" s="115"/>
      <c r="I13" s="116"/>
      <c r="J13" s="115"/>
      <c r="K13" s="116"/>
      <c r="L13" s="117"/>
      <c r="M13" s="118" t="s">
        <v>122</v>
      </c>
      <c r="N13" s="119"/>
      <c r="O13" s="106">
        <f t="shared" si="3"/>
        <v>0.32916666666666666</v>
      </c>
      <c r="P13" s="107">
        <f t="shared" si="4"/>
        <v>0</v>
      </c>
      <c r="Q13" s="108">
        <f t="shared" si="5"/>
        <v>4</v>
      </c>
    </row>
    <row r="14" spans="1:17" x14ac:dyDescent="0.2">
      <c r="A14" s="104">
        <f t="shared" si="2"/>
        <v>45484</v>
      </c>
      <c r="B14" s="113"/>
      <c r="C14" s="114"/>
      <c r="D14" s="115"/>
      <c r="E14" s="116"/>
      <c r="F14" s="115"/>
      <c r="G14" s="116"/>
      <c r="H14" s="115"/>
      <c r="I14" s="116"/>
      <c r="J14" s="115"/>
      <c r="K14" s="116"/>
      <c r="L14" s="117"/>
      <c r="M14" s="118" t="s">
        <v>122</v>
      </c>
      <c r="N14" s="119"/>
      <c r="O14" s="106">
        <f t="shared" si="3"/>
        <v>0.32916666666666666</v>
      </c>
      <c r="P14" s="107">
        <f t="shared" si="4"/>
        <v>0</v>
      </c>
      <c r="Q14" s="108">
        <f t="shared" si="5"/>
        <v>5</v>
      </c>
    </row>
    <row r="15" spans="1:17" x14ac:dyDescent="0.2">
      <c r="A15" s="104">
        <f t="shared" si="2"/>
        <v>45485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19"/>
      <c r="O15" s="106">
        <f t="shared" si="3"/>
        <v>0.32916666666666666</v>
      </c>
      <c r="P15" s="107">
        <f t="shared" si="4"/>
        <v>0</v>
      </c>
      <c r="Q15" s="108">
        <f t="shared" si="5"/>
        <v>6</v>
      </c>
    </row>
    <row r="16" spans="1:17" x14ac:dyDescent="0.2">
      <c r="A16" s="174">
        <f t="shared" si="2"/>
        <v>45486</v>
      </c>
      <c r="B16" s="175"/>
      <c r="C16" s="176"/>
      <c r="D16" s="177"/>
      <c r="E16" s="178"/>
      <c r="F16" s="177"/>
      <c r="G16" s="178"/>
      <c r="H16" s="177"/>
      <c r="I16" s="178"/>
      <c r="J16" s="177"/>
      <c r="K16" s="178"/>
      <c r="L16" s="179"/>
      <c r="M16" s="180"/>
      <c r="N16" s="187"/>
      <c r="O16" s="182">
        <f t="shared" si="3"/>
        <v>0</v>
      </c>
      <c r="P16" s="183">
        <f t="shared" si="4"/>
        <v>0</v>
      </c>
      <c r="Q16" s="188">
        <f t="shared" si="5"/>
        <v>7</v>
      </c>
    </row>
    <row r="17" spans="1:17" x14ac:dyDescent="0.2">
      <c r="A17" s="174">
        <f t="shared" si="2"/>
        <v>45487</v>
      </c>
      <c r="B17" s="175"/>
      <c r="C17" s="176"/>
      <c r="D17" s="177"/>
      <c r="E17" s="178"/>
      <c r="F17" s="177"/>
      <c r="G17" s="178"/>
      <c r="H17" s="177"/>
      <c r="I17" s="178"/>
      <c r="J17" s="177"/>
      <c r="K17" s="178"/>
      <c r="L17" s="179"/>
      <c r="M17" s="180"/>
      <c r="N17" s="187"/>
      <c r="O17" s="182">
        <f t="shared" si="3"/>
        <v>0</v>
      </c>
      <c r="P17" s="183">
        <f t="shared" si="4"/>
        <v>0</v>
      </c>
      <c r="Q17" s="188">
        <f t="shared" si="5"/>
        <v>1</v>
      </c>
    </row>
    <row r="18" spans="1:17" x14ac:dyDescent="0.2">
      <c r="A18" s="104">
        <f t="shared" si="2"/>
        <v>45488</v>
      </c>
      <c r="B18" s="113"/>
      <c r="C18" s="114"/>
      <c r="D18" s="115"/>
      <c r="E18" s="116"/>
      <c r="F18" s="115"/>
      <c r="G18" s="116"/>
      <c r="H18" s="115"/>
      <c r="I18" s="116"/>
      <c r="J18" s="115"/>
      <c r="K18" s="116"/>
      <c r="L18" s="117"/>
      <c r="M18" s="118" t="s">
        <v>122</v>
      </c>
      <c r="N18" s="119"/>
      <c r="O18" s="106">
        <f t="shared" si="3"/>
        <v>0.32916666666666666</v>
      </c>
      <c r="P18" s="107">
        <f t="shared" si="4"/>
        <v>0</v>
      </c>
      <c r="Q18" s="108">
        <f t="shared" si="5"/>
        <v>2</v>
      </c>
    </row>
    <row r="19" spans="1:17" x14ac:dyDescent="0.2">
      <c r="A19" s="104">
        <f t="shared" si="2"/>
        <v>45489</v>
      </c>
      <c r="B19" s="113"/>
      <c r="C19" s="114"/>
      <c r="D19" s="115"/>
      <c r="E19" s="116"/>
      <c r="F19" s="115"/>
      <c r="G19" s="116"/>
      <c r="H19" s="115"/>
      <c r="I19" s="116"/>
      <c r="J19" s="115"/>
      <c r="K19" s="116"/>
      <c r="L19" s="117"/>
      <c r="M19" s="118" t="s">
        <v>122</v>
      </c>
      <c r="N19" s="119"/>
      <c r="O19" s="106">
        <f t="shared" si="3"/>
        <v>0.32916666666666666</v>
      </c>
      <c r="P19" s="107">
        <f t="shared" si="4"/>
        <v>0</v>
      </c>
      <c r="Q19" s="108">
        <f t="shared" si="5"/>
        <v>3</v>
      </c>
    </row>
    <row r="20" spans="1:17" x14ac:dyDescent="0.2">
      <c r="A20" s="104">
        <f t="shared" si="2"/>
        <v>45490</v>
      </c>
      <c r="B20" s="113"/>
      <c r="C20" s="114"/>
      <c r="D20" s="115"/>
      <c r="E20" s="116"/>
      <c r="F20" s="115"/>
      <c r="G20" s="116"/>
      <c r="H20" s="115"/>
      <c r="I20" s="116"/>
      <c r="J20" s="115"/>
      <c r="K20" s="116"/>
      <c r="L20" s="117"/>
      <c r="M20" s="118" t="s">
        <v>122</v>
      </c>
      <c r="N20" s="119"/>
      <c r="O20" s="106">
        <f t="shared" si="3"/>
        <v>0.32916666666666666</v>
      </c>
      <c r="P20" s="107">
        <f t="shared" si="4"/>
        <v>0</v>
      </c>
      <c r="Q20" s="108">
        <f t="shared" si="5"/>
        <v>4</v>
      </c>
    </row>
    <row r="21" spans="1:17" x14ac:dyDescent="0.2">
      <c r="A21" s="104">
        <f t="shared" si="2"/>
        <v>45491</v>
      </c>
      <c r="B21" s="113"/>
      <c r="C21" s="114"/>
      <c r="D21" s="115"/>
      <c r="E21" s="116"/>
      <c r="F21" s="115"/>
      <c r="G21" s="116"/>
      <c r="H21" s="115"/>
      <c r="I21" s="116"/>
      <c r="J21" s="115"/>
      <c r="K21" s="116"/>
      <c r="L21" s="117"/>
      <c r="M21" s="118" t="s">
        <v>122</v>
      </c>
      <c r="N21" s="119"/>
      <c r="O21" s="106">
        <f t="shared" si="3"/>
        <v>0.32916666666666666</v>
      </c>
      <c r="P21" s="107">
        <f t="shared" si="4"/>
        <v>0</v>
      </c>
      <c r="Q21" s="108">
        <f t="shared" si="5"/>
        <v>5</v>
      </c>
    </row>
    <row r="22" spans="1:17" x14ac:dyDescent="0.2">
      <c r="A22" s="104">
        <f t="shared" si="2"/>
        <v>45492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19"/>
      <c r="O22" s="106">
        <f t="shared" si="3"/>
        <v>0.32916666666666666</v>
      </c>
      <c r="P22" s="107">
        <f t="shared" si="4"/>
        <v>0</v>
      </c>
      <c r="Q22" s="108">
        <f t="shared" si="5"/>
        <v>6</v>
      </c>
    </row>
    <row r="23" spans="1:17" x14ac:dyDescent="0.2">
      <c r="A23" s="174">
        <f t="shared" si="2"/>
        <v>45493</v>
      </c>
      <c r="B23" s="175"/>
      <c r="C23" s="176"/>
      <c r="D23" s="177"/>
      <c r="E23" s="178"/>
      <c r="F23" s="177"/>
      <c r="G23" s="178"/>
      <c r="H23" s="177"/>
      <c r="I23" s="178"/>
      <c r="J23" s="177"/>
      <c r="K23" s="178"/>
      <c r="L23" s="179"/>
      <c r="M23" s="180"/>
      <c r="N23" s="187"/>
      <c r="O23" s="182">
        <f t="shared" si="3"/>
        <v>0</v>
      </c>
      <c r="P23" s="183">
        <f t="shared" si="4"/>
        <v>0</v>
      </c>
      <c r="Q23" s="188">
        <f t="shared" si="5"/>
        <v>7</v>
      </c>
    </row>
    <row r="24" spans="1:17" x14ac:dyDescent="0.2">
      <c r="A24" s="174">
        <f t="shared" si="2"/>
        <v>45494</v>
      </c>
      <c r="B24" s="175"/>
      <c r="C24" s="176"/>
      <c r="D24" s="177"/>
      <c r="E24" s="178"/>
      <c r="F24" s="177"/>
      <c r="G24" s="178"/>
      <c r="H24" s="177"/>
      <c r="I24" s="178"/>
      <c r="J24" s="177"/>
      <c r="K24" s="178"/>
      <c r="L24" s="179"/>
      <c r="M24" s="180"/>
      <c r="N24" s="187"/>
      <c r="O24" s="182">
        <f t="shared" si="3"/>
        <v>0</v>
      </c>
      <c r="P24" s="183">
        <f t="shared" si="4"/>
        <v>0</v>
      </c>
      <c r="Q24" s="188">
        <f t="shared" si="5"/>
        <v>1</v>
      </c>
    </row>
    <row r="25" spans="1:17" x14ac:dyDescent="0.2">
      <c r="A25" s="104">
        <f t="shared" si="2"/>
        <v>45495</v>
      </c>
      <c r="B25" s="113"/>
      <c r="C25" s="114"/>
      <c r="D25" s="115"/>
      <c r="E25" s="116"/>
      <c r="F25" s="115"/>
      <c r="G25" s="116"/>
      <c r="H25" s="115"/>
      <c r="I25" s="116"/>
      <c r="J25" s="115"/>
      <c r="K25" s="116"/>
      <c r="L25" s="117"/>
      <c r="M25" s="118" t="s">
        <v>122</v>
      </c>
      <c r="N25" s="119"/>
      <c r="O25" s="106">
        <f t="shared" ref="O25:O31" si="6">IF(OR(M25="k",M25="n",M25="u"),$E$37,IF(M25="h",C25-B25+E25-D25+G25-F25+I25-H25+K25-J25-L25+$E$37/2,C25-B25+E25-D25+G25-F25+I25-H25+K25-J25-L25))</f>
        <v>0.32916666666666666</v>
      </c>
      <c r="P25" s="107">
        <f t="shared" ref="P25:P31" si="7">IF(AND(Q25&gt;1,Q25&lt;7),(O25-$E$37)*24,O25*24)+P24</f>
        <v>0</v>
      </c>
      <c r="Q25" s="108">
        <f t="shared" ref="Q25:Q31" si="8">WEEKDAY(A25)</f>
        <v>2</v>
      </c>
    </row>
    <row r="26" spans="1:17" x14ac:dyDescent="0.2">
      <c r="A26" s="104">
        <f t="shared" si="2"/>
        <v>45496</v>
      </c>
      <c r="B26" s="113"/>
      <c r="C26" s="114"/>
      <c r="D26" s="115"/>
      <c r="E26" s="116"/>
      <c r="F26" s="115"/>
      <c r="G26" s="116"/>
      <c r="H26" s="115"/>
      <c r="I26" s="116"/>
      <c r="J26" s="115"/>
      <c r="K26" s="116"/>
      <c r="L26" s="117"/>
      <c r="M26" s="118" t="s">
        <v>122</v>
      </c>
      <c r="N26" s="119"/>
      <c r="O26" s="106">
        <f t="shared" si="6"/>
        <v>0.32916666666666666</v>
      </c>
      <c r="P26" s="107">
        <f t="shared" si="7"/>
        <v>0</v>
      </c>
      <c r="Q26" s="108">
        <f t="shared" si="8"/>
        <v>3</v>
      </c>
    </row>
    <row r="27" spans="1:17" x14ac:dyDescent="0.2">
      <c r="A27" s="104">
        <f t="shared" si="2"/>
        <v>45497</v>
      </c>
      <c r="B27" s="113"/>
      <c r="C27" s="114"/>
      <c r="D27" s="115"/>
      <c r="E27" s="116"/>
      <c r="F27" s="115"/>
      <c r="G27" s="116"/>
      <c r="H27" s="115"/>
      <c r="I27" s="116"/>
      <c r="J27" s="115"/>
      <c r="K27" s="116"/>
      <c r="L27" s="117"/>
      <c r="M27" s="118" t="s">
        <v>122</v>
      </c>
      <c r="N27" s="119"/>
      <c r="O27" s="106">
        <f t="shared" si="6"/>
        <v>0.32916666666666666</v>
      </c>
      <c r="P27" s="107">
        <f t="shared" si="7"/>
        <v>0</v>
      </c>
      <c r="Q27" s="108">
        <f t="shared" si="8"/>
        <v>4</v>
      </c>
    </row>
    <row r="28" spans="1:17" x14ac:dyDescent="0.2">
      <c r="A28" s="104">
        <f t="shared" si="2"/>
        <v>45498</v>
      </c>
      <c r="B28" s="113"/>
      <c r="C28" s="114"/>
      <c r="D28" s="115"/>
      <c r="E28" s="116"/>
      <c r="F28" s="115"/>
      <c r="G28" s="116"/>
      <c r="H28" s="115"/>
      <c r="I28" s="116"/>
      <c r="J28" s="115"/>
      <c r="K28" s="116"/>
      <c r="L28" s="117"/>
      <c r="M28" s="118" t="s">
        <v>122</v>
      </c>
      <c r="N28" s="119"/>
      <c r="O28" s="106">
        <f t="shared" si="6"/>
        <v>0.32916666666666666</v>
      </c>
      <c r="P28" s="107">
        <f t="shared" si="7"/>
        <v>0</v>
      </c>
      <c r="Q28" s="108">
        <f t="shared" si="8"/>
        <v>5</v>
      </c>
    </row>
    <row r="29" spans="1:17" x14ac:dyDescent="0.2">
      <c r="A29" s="104">
        <f t="shared" si="2"/>
        <v>45499</v>
      </c>
      <c r="B29" s="113"/>
      <c r="C29" s="114"/>
      <c r="D29" s="115"/>
      <c r="E29" s="116"/>
      <c r="F29" s="115"/>
      <c r="G29" s="116"/>
      <c r="H29" s="115"/>
      <c r="I29" s="116"/>
      <c r="J29" s="115"/>
      <c r="K29" s="116"/>
      <c r="L29" s="117"/>
      <c r="M29" s="118" t="s">
        <v>122</v>
      </c>
      <c r="N29" s="119"/>
      <c r="O29" s="106">
        <f t="shared" si="6"/>
        <v>0.32916666666666666</v>
      </c>
      <c r="P29" s="107">
        <f t="shared" si="7"/>
        <v>0</v>
      </c>
      <c r="Q29" s="108">
        <f t="shared" si="8"/>
        <v>6</v>
      </c>
    </row>
    <row r="30" spans="1:17" x14ac:dyDescent="0.2">
      <c r="A30" s="174">
        <f t="shared" si="2"/>
        <v>45500</v>
      </c>
      <c r="B30" s="175"/>
      <c r="C30" s="176"/>
      <c r="D30" s="177"/>
      <c r="E30" s="178"/>
      <c r="F30" s="177"/>
      <c r="G30" s="178"/>
      <c r="H30" s="177"/>
      <c r="I30" s="178"/>
      <c r="J30" s="177"/>
      <c r="K30" s="178"/>
      <c r="L30" s="179"/>
      <c r="M30" s="180"/>
      <c r="N30" s="187"/>
      <c r="O30" s="182">
        <f t="shared" si="6"/>
        <v>0</v>
      </c>
      <c r="P30" s="183">
        <f t="shared" si="7"/>
        <v>0</v>
      </c>
      <c r="Q30" s="188">
        <f t="shared" si="8"/>
        <v>7</v>
      </c>
    </row>
    <row r="31" spans="1:17" x14ac:dyDescent="0.2">
      <c r="A31" s="174">
        <f t="shared" si="2"/>
        <v>45501</v>
      </c>
      <c r="B31" s="175"/>
      <c r="C31" s="176"/>
      <c r="D31" s="177"/>
      <c r="E31" s="178"/>
      <c r="F31" s="177"/>
      <c r="G31" s="178"/>
      <c r="H31" s="177"/>
      <c r="I31" s="178"/>
      <c r="J31" s="177"/>
      <c r="K31" s="178"/>
      <c r="L31" s="179"/>
      <c r="M31" s="180"/>
      <c r="N31" s="187"/>
      <c r="O31" s="182">
        <f t="shared" si="6"/>
        <v>0</v>
      </c>
      <c r="P31" s="183">
        <f t="shared" si="7"/>
        <v>0</v>
      </c>
      <c r="Q31" s="188">
        <f t="shared" si="8"/>
        <v>1</v>
      </c>
    </row>
    <row r="32" spans="1:17" x14ac:dyDescent="0.2">
      <c r="A32" s="104">
        <f t="shared" si="2"/>
        <v>45502</v>
      </c>
      <c r="B32" s="113"/>
      <c r="C32" s="114"/>
      <c r="D32" s="115"/>
      <c r="E32" s="116"/>
      <c r="F32" s="115"/>
      <c r="G32" s="116"/>
      <c r="H32" s="115"/>
      <c r="I32" s="116"/>
      <c r="J32" s="115"/>
      <c r="K32" s="116"/>
      <c r="L32" s="117"/>
      <c r="M32" s="118" t="s">
        <v>122</v>
      </c>
      <c r="N32" s="119"/>
      <c r="O32" s="106">
        <f t="shared" ref="O32:O34" si="9">IF(OR(M32="k",M32="n",M32="u"),$E$37,IF(M32="h",C32-B32+E32-D32+G32-F32+I32-H32+K32-J32-L32+$E$37/2,C32-B32+E32-D32+G32-F32+I32-H32+K32-J32-L32))</f>
        <v>0.32916666666666666</v>
      </c>
      <c r="P32" s="107">
        <f t="shared" ref="P32:P34" si="10">IF(AND(Q32&gt;1,Q32&lt;7),(O32-$E$37)*24,O32*24)+P31</f>
        <v>0</v>
      </c>
      <c r="Q32" s="108">
        <f t="shared" ref="Q32:Q34" si="11">WEEKDAY(A32)</f>
        <v>2</v>
      </c>
    </row>
    <row r="33" spans="1:17" x14ac:dyDescent="0.2">
      <c r="A33" s="104">
        <f t="shared" si="2"/>
        <v>45503</v>
      </c>
      <c r="B33" s="113"/>
      <c r="C33" s="114"/>
      <c r="D33" s="115"/>
      <c r="E33" s="116"/>
      <c r="F33" s="115"/>
      <c r="G33" s="116"/>
      <c r="H33" s="115"/>
      <c r="I33" s="116"/>
      <c r="J33" s="115"/>
      <c r="K33" s="116"/>
      <c r="L33" s="117"/>
      <c r="M33" s="118" t="s">
        <v>122</v>
      </c>
      <c r="N33" s="119"/>
      <c r="O33" s="106">
        <f t="shared" si="9"/>
        <v>0.32916666666666666</v>
      </c>
      <c r="P33" s="107">
        <f t="shared" si="10"/>
        <v>0</v>
      </c>
      <c r="Q33" s="108">
        <f t="shared" si="11"/>
        <v>3</v>
      </c>
    </row>
    <row r="34" spans="1:17" ht="13.5" thickBot="1" x14ac:dyDescent="0.25">
      <c r="A34" s="105">
        <f t="shared" si="2"/>
        <v>45504</v>
      </c>
      <c r="B34" s="120"/>
      <c r="C34" s="121"/>
      <c r="D34" s="122"/>
      <c r="E34" s="123"/>
      <c r="F34" s="122"/>
      <c r="G34" s="123"/>
      <c r="H34" s="122"/>
      <c r="I34" s="123"/>
      <c r="J34" s="122"/>
      <c r="K34" s="123"/>
      <c r="L34" s="124"/>
      <c r="M34" s="125" t="s">
        <v>122</v>
      </c>
      <c r="N34" s="126"/>
      <c r="O34" s="110">
        <f t="shared" si="9"/>
        <v>0.32916666666666666</v>
      </c>
      <c r="P34" s="111">
        <f t="shared" si="10"/>
        <v>0</v>
      </c>
      <c r="Q34" s="232">
        <f t="shared" si="11"/>
        <v>4</v>
      </c>
    </row>
    <row r="35" spans="1:17" x14ac:dyDescent="0.2">
      <c r="A35" s="231"/>
      <c r="B35" s="224"/>
      <c r="C35" s="22"/>
      <c r="D35" s="22"/>
      <c r="E35" s="22"/>
      <c r="F35" s="22"/>
      <c r="G35" s="22"/>
      <c r="H35" s="22"/>
      <c r="I35" s="22"/>
      <c r="J35" s="22"/>
      <c r="K35" s="225"/>
      <c r="L35" s="225"/>
      <c r="M35" s="228"/>
      <c r="N35" s="226" t="s">
        <v>55</v>
      </c>
      <c r="O35" s="166">
        <f>SUM(O4:O34)</f>
        <v>7.5708333333333329</v>
      </c>
      <c r="P35" s="229"/>
    </row>
    <row r="36" spans="1:17" x14ac:dyDescent="0.2">
      <c r="B36" s="64" t="s">
        <v>11</v>
      </c>
      <c r="C36" s="68"/>
      <c r="D36" s="68"/>
      <c r="E36" s="57">
        <v>23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7.5708333333333329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P34</f>
        <v>0</v>
      </c>
      <c r="P38" s="33"/>
      <c r="Q38" s="164" t="e">
        <f>SUM(#REF!)</f>
        <v>#REF!</v>
      </c>
    </row>
    <row r="39" spans="1:17" ht="13.5" thickBot="1" x14ac:dyDescent="0.25">
      <c r="B39" s="230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IF(Jun!G40="Ja","Ja",IF(MIN(P4:P34)&lt;=0,"JA","NEIN"))</f>
        <v>Ja</v>
      </c>
      <c r="H40" s="257" t="s">
        <v>129</v>
      </c>
      <c r="I40" s="258"/>
      <c r="J40" s="258"/>
      <c r="K40" s="258"/>
      <c r="L40" s="221">
        <f>Jun!L40-COUNTIF(M4:M34,"u")-(COUNTIF(M4:M34,"h")/2)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RZ2LbfgIGANMJYiSj+cWDH8CyLMj+nNml6a7S57qggnOo0THS9h646wLWElCa7kJmi4TsL7z1yGOjeufazYtaw==" saltValue="kUOo7XkIOrIlwDgQxj8vUw==" spinCount="100000" sheet="1" objects="1" scenarios="1"/>
  <mergeCells count="10">
    <mergeCell ref="B1:K1"/>
    <mergeCell ref="N44:P44"/>
    <mergeCell ref="J3:K3"/>
    <mergeCell ref="E44:M44"/>
    <mergeCell ref="B3:C3"/>
    <mergeCell ref="D3:E3"/>
    <mergeCell ref="F3:G3"/>
    <mergeCell ref="H3:I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Q44"/>
  <sheetViews>
    <sheetView zoomScale="90" zoomScaleNormal="90" workbookViewId="0">
      <pane xSplit="1" ySplit="3" topLeftCell="B4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baseColWidth="10" defaultColWidth="11.42578125" defaultRowHeight="12.75" x14ac:dyDescent="0.2"/>
  <cols>
    <col min="1" max="1" width="12.85546875" customWidth="1"/>
    <col min="2" max="11" width="5.7109375" customWidth="1"/>
    <col min="12" max="12" width="6.42578125" customWidth="1"/>
    <col min="13" max="13" width="6.7109375" customWidth="1"/>
    <col min="14" max="14" width="30.7109375" customWidth="1"/>
    <col min="15" max="15" width="8.7109375" customWidth="1"/>
    <col min="16" max="16" width="8.7109375" style="6" customWidth="1"/>
    <col min="17" max="17" width="9.42578125" style="4" hidden="1" customWidth="1"/>
  </cols>
  <sheetData>
    <row r="1" spans="1:17" s="1" customFormat="1" x14ac:dyDescent="0.2">
      <c r="A1" s="10" t="str">
        <f>CONCATENATE("Jahr ",YEAR(A4))</f>
        <v>Jahr 2024</v>
      </c>
      <c r="B1" s="248" t="s">
        <v>8</v>
      </c>
      <c r="C1" s="249"/>
      <c r="D1" s="249"/>
      <c r="E1" s="249"/>
      <c r="F1" s="249"/>
      <c r="G1" s="249"/>
      <c r="H1" s="249"/>
      <c r="I1" s="249"/>
      <c r="J1" s="249"/>
      <c r="K1" s="250"/>
      <c r="L1" s="82" t="s">
        <v>100</v>
      </c>
      <c r="M1" s="11" t="s">
        <v>131</v>
      </c>
      <c r="N1" s="12" t="s">
        <v>10</v>
      </c>
      <c r="O1" s="48" t="s">
        <v>8</v>
      </c>
      <c r="P1" s="49" t="s">
        <v>33</v>
      </c>
      <c r="Q1" s="5"/>
    </row>
    <row r="2" spans="1:17" s="2" customFormat="1" ht="12.75" customHeight="1" x14ac:dyDescent="0.2">
      <c r="A2" s="13" t="s">
        <v>4</v>
      </c>
      <c r="B2" s="14" t="s">
        <v>3</v>
      </c>
      <c r="C2" s="15" t="s">
        <v>3</v>
      </c>
      <c r="D2" s="16" t="s">
        <v>3</v>
      </c>
      <c r="E2" s="17" t="s">
        <v>3</v>
      </c>
      <c r="F2" s="16" t="s">
        <v>3</v>
      </c>
      <c r="G2" s="17" t="s">
        <v>3</v>
      </c>
      <c r="H2" s="16" t="s">
        <v>3</v>
      </c>
      <c r="I2" s="17" t="s">
        <v>3</v>
      </c>
      <c r="J2" s="16" t="s">
        <v>3</v>
      </c>
      <c r="K2" s="17" t="s">
        <v>3</v>
      </c>
      <c r="L2" s="83" t="s">
        <v>3</v>
      </c>
      <c r="M2" s="18" t="s">
        <v>132</v>
      </c>
      <c r="N2" s="19"/>
      <c r="O2" s="21"/>
      <c r="P2" s="170">
        <f>Jul!O38</f>
        <v>0</v>
      </c>
      <c r="Q2" s="2" t="s">
        <v>36</v>
      </c>
    </row>
    <row r="3" spans="1:17" s="2" customFormat="1" ht="8.25" x14ac:dyDescent="0.15">
      <c r="A3" s="20" t="s">
        <v>0</v>
      </c>
      <c r="B3" s="254" t="s">
        <v>75</v>
      </c>
      <c r="C3" s="255"/>
      <c r="D3" s="251" t="s">
        <v>76</v>
      </c>
      <c r="E3" s="252"/>
      <c r="F3" s="251" t="s">
        <v>77</v>
      </c>
      <c r="G3" s="252"/>
      <c r="H3" s="251" t="s">
        <v>78</v>
      </c>
      <c r="I3" s="252"/>
      <c r="J3" s="251" t="s">
        <v>101</v>
      </c>
      <c r="K3" s="252"/>
      <c r="L3" s="81" t="s">
        <v>102</v>
      </c>
      <c r="M3" s="29"/>
      <c r="N3" s="28"/>
      <c r="O3" s="27" t="s">
        <v>9</v>
      </c>
      <c r="P3" s="50" t="s">
        <v>34</v>
      </c>
      <c r="Q3" s="2" t="s">
        <v>35</v>
      </c>
    </row>
    <row r="4" spans="1:17" x14ac:dyDescent="0.2">
      <c r="A4" s="104">
        <f>Jul!A34+1</f>
        <v>45505</v>
      </c>
      <c r="B4" s="113"/>
      <c r="C4" s="114"/>
      <c r="D4" s="115"/>
      <c r="E4" s="116"/>
      <c r="F4" s="115"/>
      <c r="G4" s="116"/>
      <c r="H4" s="115"/>
      <c r="I4" s="116"/>
      <c r="J4" s="115"/>
      <c r="K4" s="116"/>
      <c r="L4" s="117"/>
      <c r="M4" s="118" t="s">
        <v>122</v>
      </c>
      <c r="N4" s="119"/>
      <c r="O4" s="106">
        <f t="shared" ref="O4" si="0">IF(OR(M4="k",M4="n",M4="u"),$E$37,IF(M4="h",C4-B4+E4-D4+G4-F4+I4-H4+K4-J4-L4+$E$37/2,C4-B4+E4-D4+G4-F4+I4-H4+K4-J4-L4))</f>
        <v>0.32916666666666666</v>
      </c>
      <c r="P4" s="107">
        <f>IF(AND(Q4&gt;1,Q4&lt;7),(O4-$E$37)*24,O4*24)+P2</f>
        <v>0</v>
      </c>
      <c r="Q4" s="108">
        <f t="shared" ref="Q4" si="1">WEEKDAY(A4)</f>
        <v>5</v>
      </c>
    </row>
    <row r="5" spans="1:17" x14ac:dyDescent="0.2">
      <c r="A5" s="104">
        <f t="shared" ref="A5:A34" si="2">A4+1</f>
        <v>45506</v>
      </c>
      <c r="B5" s="113"/>
      <c r="C5" s="114"/>
      <c r="D5" s="115"/>
      <c r="E5" s="116"/>
      <c r="F5" s="115"/>
      <c r="G5" s="116"/>
      <c r="H5" s="115"/>
      <c r="I5" s="116"/>
      <c r="J5" s="115"/>
      <c r="K5" s="116"/>
      <c r="L5" s="117"/>
      <c r="M5" s="118" t="s">
        <v>122</v>
      </c>
      <c r="N5" s="119"/>
      <c r="O5" s="106">
        <f t="shared" ref="O5:O28" si="3">IF(OR(M5="k",M5="n",M5="u"),$E$37,IF(M5="h",C5-B5+E5-D5+G5-F5+I5-H5+K5-J5-L5+$E$37/2,C5-B5+E5-D5+G5-F5+I5-H5+K5-J5-L5))</f>
        <v>0.32916666666666666</v>
      </c>
      <c r="P5" s="107">
        <f t="shared" ref="P5:P28" si="4">IF(AND(Q5&gt;1,Q5&lt;7),(O5-$E$37)*24,O5*24)+P4</f>
        <v>0</v>
      </c>
      <c r="Q5" s="108">
        <f t="shared" ref="Q5:Q28" si="5">WEEKDAY(A5)</f>
        <v>6</v>
      </c>
    </row>
    <row r="6" spans="1:17" x14ac:dyDescent="0.2">
      <c r="A6" s="174">
        <f t="shared" si="2"/>
        <v>45507</v>
      </c>
      <c r="B6" s="175"/>
      <c r="C6" s="176"/>
      <c r="D6" s="177"/>
      <c r="E6" s="178"/>
      <c r="F6" s="177"/>
      <c r="G6" s="178"/>
      <c r="H6" s="177"/>
      <c r="I6" s="178"/>
      <c r="J6" s="177"/>
      <c r="K6" s="178"/>
      <c r="L6" s="179"/>
      <c r="M6" s="180"/>
      <c r="N6" s="187"/>
      <c r="O6" s="182">
        <f t="shared" si="3"/>
        <v>0</v>
      </c>
      <c r="P6" s="183">
        <f t="shared" si="4"/>
        <v>0</v>
      </c>
      <c r="Q6" s="188">
        <f t="shared" si="5"/>
        <v>7</v>
      </c>
    </row>
    <row r="7" spans="1:17" x14ac:dyDescent="0.2">
      <c r="A7" s="174">
        <f t="shared" si="2"/>
        <v>45508</v>
      </c>
      <c r="B7" s="175"/>
      <c r="C7" s="176"/>
      <c r="D7" s="177"/>
      <c r="E7" s="178"/>
      <c r="F7" s="177"/>
      <c r="G7" s="178"/>
      <c r="H7" s="177"/>
      <c r="I7" s="178"/>
      <c r="J7" s="177"/>
      <c r="K7" s="178"/>
      <c r="L7" s="179"/>
      <c r="M7" s="180"/>
      <c r="N7" s="187"/>
      <c r="O7" s="182">
        <f t="shared" si="3"/>
        <v>0</v>
      </c>
      <c r="P7" s="183">
        <f t="shared" si="4"/>
        <v>0</v>
      </c>
      <c r="Q7" s="188">
        <f t="shared" si="5"/>
        <v>1</v>
      </c>
    </row>
    <row r="8" spans="1:17" x14ac:dyDescent="0.2">
      <c r="A8" s="104">
        <f t="shared" si="2"/>
        <v>45509</v>
      </c>
      <c r="B8" s="113"/>
      <c r="C8" s="114"/>
      <c r="D8" s="115"/>
      <c r="E8" s="116"/>
      <c r="F8" s="115"/>
      <c r="G8" s="116"/>
      <c r="H8" s="115"/>
      <c r="I8" s="116"/>
      <c r="J8" s="115"/>
      <c r="K8" s="116"/>
      <c r="L8" s="117"/>
      <c r="M8" s="118" t="s">
        <v>122</v>
      </c>
      <c r="N8" s="119"/>
      <c r="O8" s="106">
        <f t="shared" si="3"/>
        <v>0.32916666666666666</v>
      </c>
      <c r="P8" s="107">
        <f t="shared" si="4"/>
        <v>0</v>
      </c>
      <c r="Q8" s="108">
        <f t="shared" si="5"/>
        <v>2</v>
      </c>
    </row>
    <row r="9" spans="1:17" x14ac:dyDescent="0.2">
      <c r="A9" s="104">
        <f t="shared" si="2"/>
        <v>45510</v>
      </c>
      <c r="B9" s="113"/>
      <c r="C9" s="114"/>
      <c r="D9" s="115"/>
      <c r="E9" s="116"/>
      <c r="F9" s="115"/>
      <c r="G9" s="116"/>
      <c r="H9" s="115"/>
      <c r="I9" s="116"/>
      <c r="J9" s="115"/>
      <c r="K9" s="116"/>
      <c r="L9" s="117"/>
      <c r="M9" s="118" t="s">
        <v>122</v>
      </c>
      <c r="N9" s="131"/>
      <c r="O9" s="106">
        <f t="shared" si="3"/>
        <v>0.32916666666666666</v>
      </c>
      <c r="P9" s="107">
        <f t="shared" si="4"/>
        <v>0</v>
      </c>
      <c r="Q9" s="108">
        <f t="shared" si="5"/>
        <v>3</v>
      </c>
    </row>
    <row r="10" spans="1:17" x14ac:dyDescent="0.2">
      <c r="A10" s="104">
        <f t="shared" si="2"/>
        <v>45511</v>
      </c>
      <c r="B10" s="113"/>
      <c r="C10" s="114"/>
      <c r="D10" s="115"/>
      <c r="E10" s="116"/>
      <c r="F10" s="115"/>
      <c r="G10" s="116"/>
      <c r="H10" s="115"/>
      <c r="I10" s="116"/>
      <c r="J10" s="115"/>
      <c r="K10" s="116"/>
      <c r="L10" s="117"/>
      <c r="M10" s="118" t="s">
        <v>122</v>
      </c>
      <c r="N10" s="119"/>
      <c r="O10" s="106">
        <f t="shared" si="3"/>
        <v>0.32916666666666666</v>
      </c>
      <c r="P10" s="107">
        <f t="shared" si="4"/>
        <v>0</v>
      </c>
      <c r="Q10" s="108">
        <f t="shared" si="5"/>
        <v>4</v>
      </c>
    </row>
    <row r="11" spans="1:17" x14ac:dyDescent="0.2">
      <c r="A11" s="104">
        <f t="shared" si="2"/>
        <v>45512</v>
      </c>
      <c r="B11" s="113"/>
      <c r="C11" s="114"/>
      <c r="D11" s="115"/>
      <c r="E11" s="116"/>
      <c r="F11" s="115"/>
      <c r="G11" s="116"/>
      <c r="H11" s="115"/>
      <c r="I11" s="116"/>
      <c r="J11" s="115"/>
      <c r="K11" s="116"/>
      <c r="L11" s="117"/>
      <c r="M11" s="118" t="s">
        <v>122</v>
      </c>
      <c r="N11" s="127" t="s">
        <v>87</v>
      </c>
      <c r="O11" s="106">
        <f t="shared" si="3"/>
        <v>0.32916666666666666</v>
      </c>
      <c r="P11" s="107">
        <f t="shared" si="4"/>
        <v>0</v>
      </c>
      <c r="Q11" s="108">
        <f t="shared" si="5"/>
        <v>5</v>
      </c>
    </row>
    <row r="12" spans="1:17" x14ac:dyDescent="0.2">
      <c r="A12" s="104">
        <f t="shared" si="2"/>
        <v>45513</v>
      </c>
      <c r="B12" s="113"/>
      <c r="C12" s="114"/>
      <c r="D12" s="115"/>
      <c r="E12" s="116"/>
      <c r="F12" s="115"/>
      <c r="G12" s="116"/>
      <c r="H12" s="115"/>
      <c r="I12" s="116"/>
      <c r="J12" s="115"/>
      <c r="K12" s="116"/>
      <c r="L12" s="117"/>
      <c r="M12" s="118" t="s">
        <v>122</v>
      </c>
      <c r="N12" s="119"/>
      <c r="O12" s="106">
        <f t="shared" si="3"/>
        <v>0.32916666666666666</v>
      </c>
      <c r="P12" s="107">
        <f t="shared" si="4"/>
        <v>0</v>
      </c>
      <c r="Q12" s="108">
        <f t="shared" si="5"/>
        <v>6</v>
      </c>
    </row>
    <row r="13" spans="1:17" x14ac:dyDescent="0.2">
      <c r="A13" s="174">
        <f t="shared" si="2"/>
        <v>45514</v>
      </c>
      <c r="B13" s="175"/>
      <c r="C13" s="176"/>
      <c r="D13" s="177"/>
      <c r="E13" s="178"/>
      <c r="F13" s="177"/>
      <c r="G13" s="178"/>
      <c r="H13" s="177"/>
      <c r="I13" s="178"/>
      <c r="J13" s="177"/>
      <c r="K13" s="178"/>
      <c r="L13" s="179"/>
      <c r="M13" s="180"/>
      <c r="N13" s="187"/>
      <c r="O13" s="182">
        <f t="shared" si="3"/>
        <v>0</v>
      </c>
      <c r="P13" s="183">
        <f t="shared" si="4"/>
        <v>0</v>
      </c>
      <c r="Q13" s="188">
        <f t="shared" si="5"/>
        <v>7</v>
      </c>
    </row>
    <row r="14" spans="1:17" x14ac:dyDescent="0.2">
      <c r="A14" s="174">
        <f t="shared" si="2"/>
        <v>45515</v>
      </c>
      <c r="B14" s="175"/>
      <c r="C14" s="176"/>
      <c r="D14" s="177"/>
      <c r="E14" s="178"/>
      <c r="F14" s="177"/>
      <c r="G14" s="178"/>
      <c r="H14" s="177"/>
      <c r="I14" s="178"/>
      <c r="J14" s="177"/>
      <c r="K14" s="178"/>
      <c r="L14" s="179"/>
      <c r="M14" s="180"/>
      <c r="N14" s="187"/>
      <c r="O14" s="182">
        <f t="shared" si="3"/>
        <v>0</v>
      </c>
      <c r="P14" s="183">
        <f t="shared" si="4"/>
        <v>0</v>
      </c>
      <c r="Q14" s="188">
        <f t="shared" si="5"/>
        <v>1</v>
      </c>
    </row>
    <row r="15" spans="1:17" x14ac:dyDescent="0.2">
      <c r="A15" s="104">
        <f t="shared" si="2"/>
        <v>45516</v>
      </c>
      <c r="B15" s="113"/>
      <c r="C15" s="114"/>
      <c r="D15" s="115"/>
      <c r="E15" s="116"/>
      <c r="F15" s="115"/>
      <c r="G15" s="116"/>
      <c r="H15" s="115"/>
      <c r="I15" s="116"/>
      <c r="J15" s="115"/>
      <c r="K15" s="116"/>
      <c r="L15" s="117"/>
      <c r="M15" s="118" t="s">
        <v>122</v>
      </c>
      <c r="N15" s="128"/>
      <c r="O15" s="106">
        <f t="shared" si="3"/>
        <v>0.32916666666666666</v>
      </c>
      <c r="P15" s="107">
        <f t="shared" si="4"/>
        <v>0</v>
      </c>
      <c r="Q15" s="108">
        <f t="shared" si="5"/>
        <v>2</v>
      </c>
    </row>
    <row r="16" spans="1:17" x14ac:dyDescent="0.2">
      <c r="A16" s="104">
        <f t="shared" si="2"/>
        <v>45517</v>
      </c>
      <c r="B16" s="113"/>
      <c r="C16" s="114"/>
      <c r="D16" s="115"/>
      <c r="E16" s="116"/>
      <c r="F16" s="115"/>
      <c r="G16" s="116"/>
      <c r="H16" s="115"/>
      <c r="I16" s="116"/>
      <c r="J16" s="115"/>
      <c r="K16" s="116"/>
      <c r="L16" s="117"/>
      <c r="M16" s="118" t="s">
        <v>122</v>
      </c>
      <c r="N16" s="127" t="s">
        <v>88</v>
      </c>
      <c r="O16" s="106">
        <f t="shared" si="3"/>
        <v>0.32916666666666666</v>
      </c>
      <c r="P16" s="107">
        <f t="shared" si="4"/>
        <v>0</v>
      </c>
      <c r="Q16" s="108">
        <f t="shared" si="5"/>
        <v>3</v>
      </c>
    </row>
    <row r="17" spans="1:17" x14ac:dyDescent="0.2">
      <c r="A17" s="104">
        <f t="shared" si="2"/>
        <v>45518</v>
      </c>
      <c r="B17" s="113"/>
      <c r="C17" s="114"/>
      <c r="D17" s="115"/>
      <c r="E17" s="116"/>
      <c r="F17" s="115"/>
      <c r="G17" s="116"/>
      <c r="H17" s="115"/>
      <c r="I17" s="116"/>
      <c r="J17" s="115"/>
      <c r="K17" s="116"/>
      <c r="L17" s="117"/>
      <c r="M17" s="118" t="s">
        <v>122</v>
      </c>
      <c r="N17" s="128"/>
      <c r="O17" s="106">
        <f t="shared" si="3"/>
        <v>0.32916666666666666</v>
      </c>
      <c r="P17" s="107">
        <f t="shared" si="4"/>
        <v>0</v>
      </c>
      <c r="Q17" s="108">
        <f t="shared" si="5"/>
        <v>4</v>
      </c>
    </row>
    <row r="18" spans="1:17" x14ac:dyDescent="0.2">
      <c r="A18" s="104">
        <f t="shared" si="2"/>
        <v>45519</v>
      </c>
      <c r="B18" s="113"/>
      <c r="C18" s="114"/>
      <c r="D18" s="115"/>
      <c r="E18" s="116"/>
      <c r="F18" s="115"/>
      <c r="G18" s="116"/>
      <c r="H18" s="115"/>
      <c r="I18" s="116"/>
      <c r="J18" s="115"/>
      <c r="K18" s="116"/>
      <c r="L18" s="117"/>
      <c r="M18" s="118" t="s">
        <v>122</v>
      </c>
      <c r="N18" s="119"/>
      <c r="O18" s="106">
        <f t="shared" si="3"/>
        <v>0.32916666666666666</v>
      </c>
      <c r="P18" s="107">
        <f t="shared" si="4"/>
        <v>0</v>
      </c>
      <c r="Q18" s="108">
        <f t="shared" si="5"/>
        <v>5</v>
      </c>
    </row>
    <row r="19" spans="1:17" x14ac:dyDescent="0.2">
      <c r="A19" s="104">
        <f t="shared" si="2"/>
        <v>45520</v>
      </c>
      <c r="B19" s="113"/>
      <c r="C19" s="114"/>
      <c r="D19" s="115"/>
      <c r="E19" s="116"/>
      <c r="F19" s="115"/>
      <c r="G19" s="116"/>
      <c r="H19" s="115"/>
      <c r="I19" s="116"/>
      <c r="J19" s="115"/>
      <c r="K19" s="116"/>
      <c r="L19" s="117"/>
      <c r="M19" s="118" t="s">
        <v>122</v>
      </c>
      <c r="N19" s="119"/>
      <c r="O19" s="106">
        <f t="shared" si="3"/>
        <v>0.32916666666666666</v>
      </c>
      <c r="P19" s="107">
        <f t="shared" si="4"/>
        <v>0</v>
      </c>
      <c r="Q19" s="108">
        <f t="shared" si="5"/>
        <v>6</v>
      </c>
    </row>
    <row r="20" spans="1:17" x14ac:dyDescent="0.2">
      <c r="A20" s="174">
        <f t="shared" si="2"/>
        <v>45521</v>
      </c>
      <c r="B20" s="175"/>
      <c r="C20" s="176"/>
      <c r="D20" s="177"/>
      <c r="E20" s="178"/>
      <c r="F20" s="177"/>
      <c r="G20" s="178"/>
      <c r="H20" s="177"/>
      <c r="I20" s="178"/>
      <c r="J20" s="177"/>
      <c r="K20" s="178"/>
      <c r="L20" s="179"/>
      <c r="M20" s="180"/>
      <c r="N20" s="187"/>
      <c r="O20" s="182">
        <f t="shared" si="3"/>
        <v>0</v>
      </c>
      <c r="P20" s="183">
        <f t="shared" si="4"/>
        <v>0</v>
      </c>
      <c r="Q20" s="188">
        <f t="shared" si="5"/>
        <v>7</v>
      </c>
    </row>
    <row r="21" spans="1:17" x14ac:dyDescent="0.2">
      <c r="A21" s="174">
        <f t="shared" si="2"/>
        <v>45522</v>
      </c>
      <c r="B21" s="175"/>
      <c r="C21" s="176"/>
      <c r="D21" s="177"/>
      <c r="E21" s="178"/>
      <c r="F21" s="177"/>
      <c r="G21" s="178"/>
      <c r="H21" s="177"/>
      <c r="I21" s="178"/>
      <c r="J21" s="177"/>
      <c r="K21" s="178"/>
      <c r="L21" s="179"/>
      <c r="M21" s="180"/>
      <c r="N21" s="187"/>
      <c r="O21" s="182">
        <f t="shared" si="3"/>
        <v>0</v>
      </c>
      <c r="P21" s="183">
        <f t="shared" si="4"/>
        <v>0</v>
      </c>
      <c r="Q21" s="188">
        <f t="shared" si="5"/>
        <v>1</v>
      </c>
    </row>
    <row r="22" spans="1:17" x14ac:dyDescent="0.2">
      <c r="A22" s="104">
        <f t="shared" si="2"/>
        <v>45523</v>
      </c>
      <c r="B22" s="113"/>
      <c r="C22" s="114"/>
      <c r="D22" s="115"/>
      <c r="E22" s="116"/>
      <c r="F22" s="115"/>
      <c r="G22" s="116"/>
      <c r="H22" s="115"/>
      <c r="I22" s="116"/>
      <c r="J22" s="115"/>
      <c r="K22" s="116"/>
      <c r="L22" s="117"/>
      <c r="M22" s="118" t="s">
        <v>122</v>
      </c>
      <c r="N22" s="119"/>
      <c r="O22" s="106">
        <f t="shared" si="3"/>
        <v>0.32916666666666666</v>
      </c>
      <c r="P22" s="107">
        <f t="shared" si="4"/>
        <v>0</v>
      </c>
      <c r="Q22" s="108">
        <f t="shared" si="5"/>
        <v>2</v>
      </c>
    </row>
    <row r="23" spans="1:17" x14ac:dyDescent="0.2">
      <c r="A23" s="104">
        <f t="shared" si="2"/>
        <v>45524</v>
      </c>
      <c r="B23" s="113"/>
      <c r="C23" s="114"/>
      <c r="D23" s="115"/>
      <c r="E23" s="116"/>
      <c r="F23" s="115"/>
      <c r="G23" s="116"/>
      <c r="H23" s="115"/>
      <c r="I23" s="116"/>
      <c r="J23" s="115"/>
      <c r="K23" s="116"/>
      <c r="L23" s="117"/>
      <c r="M23" s="118" t="s">
        <v>122</v>
      </c>
      <c r="N23" s="119"/>
      <c r="O23" s="106">
        <f t="shared" si="3"/>
        <v>0.32916666666666666</v>
      </c>
      <c r="P23" s="107">
        <f t="shared" si="4"/>
        <v>0</v>
      </c>
      <c r="Q23" s="108">
        <f t="shared" si="5"/>
        <v>3</v>
      </c>
    </row>
    <row r="24" spans="1:17" x14ac:dyDescent="0.2">
      <c r="A24" s="104">
        <f t="shared" si="2"/>
        <v>45525</v>
      </c>
      <c r="B24" s="113"/>
      <c r="C24" s="114"/>
      <c r="D24" s="115"/>
      <c r="E24" s="116"/>
      <c r="F24" s="115"/>
      <c r="G24" s="116"/>
      <c r="H24" s="115"/>
      <c r="I24" s="116"/>
      <c r="J24" s="115"/>
      <c r="K24" s="116"/>
      <c r="L24" s="117"/>
      <c r="M24" s="118" t="s">
        <v>122</v>
      </c>
      <c r="N24" s="119"/>
      <c r="O24" s="106">
        <f t="shared" si="3"/>
        <v>0.32916666666666666</v>
      </c>
      <c r="P24" s="107">
        <f t="shared" si="4"/>
        <v>0</v>
      </c>
      <c r="Q24" s="108">
        <f t="shared" si="5"/>
        <v>4</v>
      </c>
    </row>
    <row r="25" spans="1:17" x14ac:dyDescent="0.2">
      <c r="A25" s="104">
        <f t="shared" si="2"/>
        <v>45526</v>
      </c>
      <c r="B25" s="113"/>
      <c r="C25" s="114"/>
      <c r="D25" s="115"/>
      <c r="E25" s="116"/>
      <c r="F25" s="115"/>
      <c r="G25" s="116"/>
      <c r="H25" s="115"/>
      <c r="I25" s="116"/>
      <c r="J25" s="115"/>
      <c r="K25" s="116"/>
      <c r="L25" s="117"/>
      <c r="M25" s="118" t="s">
        <v>122</v>
      </c>
      <c r="N25" s="119"/>
      <c r="O25" s="106">
        <f t="shared" si="3"/>
        <v>0.32916666666666666</v>
      </c>
      <c r="P25" s="107">
        <f t="shared" si="4"/>
        <v>0</v>
      </c>
      <c r="Q25" s="108">
        <f t="shared" si="5"/>
        <v>5</v>
      </c>
    </row>
    <row r="26" spans="1:17" x14ac:dyDescent="0.2">
      <c r="A26" s="104">
        <f t="shared" si="2"/>
        <v>45527</v>
      </c>
      <c r="B26" s="113"/>
      <c r="C26" s="114"/>
      <c r="D26" s="115"/>
      <c r="E26" s="116"/>
      <c r="F26" s="115"/>
      <c r="G26" s="116"/>
      <c r="H26" s="115"/>
      <c r="I26" s="116"/>
      <c r="J26" s="115"/>
      <c r="K26" s="116"/>
      <c r="L26" s="117"/>
      <c r="M26" s="118" t="s">
        <v>122</v>
      </c>
      <c r="N26" s="119"/>
      <c r="O26" s="106">
        <f t="shared" si="3"/>
        <v>0.32916666666666666</v>
      </c>
      <c r="P26" s="107">
        <f t="shared" si="4"/>
        <v>0</v>
      </c>
      <c r="Q26" s="108">
        <f t="shared" si="5"/>
        <v>6</v>
      </c>
    </row>
    <row r="27" spans="1:17" x14ac:dyDescent="0.2">
      <c r="A27" s="174">
        <f t="shared" si="2"/>
        <v>45528</v>
      </c>
      <c r="B27" s="175"/>
      <c r="C27" s="176"/>
      <c r="D27" s="177"/>
      <c r="E27" s="178"/>
      <c r="F27" s="177"/>
      <c r="G27" s="178"/>
      <c r="H27" s="177"/>
      <c r="I27" s="178"/>
      <c r="J27" s="177"/>
      <c r="K27" s="178"/>
      <c r="L27" s="179"/>
      <c r="M27" s="180"/>
      <c r="N27" s="187"/>
      <c r="O27" s="182">
        <f t="shared" si="3"/>
        <v>0</v>
      </c>
      <c r="P27" s="183">
        <f t="shared" si="4"/>
        <v>0</v>
      </c>
      <c r="Q27" s="188">
        <f t="shared" si="5"/>
        <v>7</v>
      </c>
    </row>
    <row r="28" spans="1:17" x14ac:dyDescent="0.2">
      <c r="A28" s="174">
        <f t="shared" si="2"/>
        <v>45529</v>
      </c>
      <c r="B28" s="175"/>
      <c r="C28" s="176"/>
      <c r="D28" s="177"/>
      <c r="E28" s="178"/>
      <c r="F28" s="177"/>
      <c r="G28" s="178"/>
      <c r="H28" s="177"/>
      <c r="I28" s="178"/>
      <c r="J28" s="177"/>
      <c r="K28" s="178"/>
      <c r="L28" s="179"/>
      <c r="M28" s="180"/>
      <c r="N28" s="187"/>
      <c r="O28" s="182">
        <f t="shared" si="3"/>
        <v>0</v>
      </c>
      <c r="P28" s="183">
        <f t="shared" si="4"/>
        <v>0</v>
      </c>
      <c r="Q28" s="188">
        <f t="shared" si="5"/>
        <v>1</v>
      </c>
    </row>
    <row r="29" spans="1:17" x14ac:dyDescent="0.2">
      <c r="A29" s="104">
        <f t="shared" si="2"/>
        <v>45530</v>
      </c>
      <c r="B29" s="113"/>
      <c r="C29" s="114"/>
      <c r="D29" s="115"/>
      <c r="E29" s="116"/>
      <c r="F29" s="115"/>
      <c r="G29" s="116"/>
      <c r="H29" s="115"/>
      <c r="I29" s="116"/>
      <c r="J29" s="115"/>
      <c r="K29" s="116"/>
      <c r="L29" s="117"/>
      <c r="M29" s="118" t="s">
        <v>122</v>
      </c>
      <c r="N29" s="119"/>
      <c r="O29" s="106">
        <f t="shared" ref="O29:O34" si="6">IF(OR(M29="k",M29="n",M29="u"),$E$37,IF(M29="h",C29-B29+E29-D29+G29-F29+I29-H29+K29-J29-L29+$E$37/2,C29-B29+E29-D29+G29-F29+I29-H29+K29-J29-L29))</f>
        <v>0.32916666666666666</v>
      </c>
      <c r="P29" s="107">
        <f t="shared" ref="P29:P34" si="7">IF(AND(Q29&gt;1,Q29&lt;7),(O29-$E$37)*24,O29*24)+P28</f>
        <v>0</v>
      </c>
      <c r="Q29" s="108">
        <f t="shared" ref="Q29:Q34" si="8">WEEKDAY(A29)</f>
        <v>2</v>
      </c>
    </row>
    <row r="30" spans="1:17" x14ac:dyDescent="0.2">
      <c r="A30" s="104">
        <f t="shared" si="2"/>
        <v>45531</v>
      </c>
      <c r="B30" s="113"/>
      <c r="C30" s="114"/>
      <c r="D30" s="115"/>
      <c r="E30" s="116"/>
      <c r="F30" s="115"/>
      <c r="G30" s="116"/>
      <c r="H30" s="115"/>
      <c r="I30" s="116"/>
      <c r="J30" s="115"/>
      <c r="K30" s="116"/>
      <c r="L30" s="117"/>
      <c r="M30" s="118" t="s">
        <v>122</v>
      </c>
      <c r="N30" s="119"/>
      <c r="O30" s="106">
        <f t="shared" si="6"/>
        <v>0.32916666666666666</v>
      </c>
      <c r="P30" s="107">
        <f t="shared" si="7"/>
        <v>0</v>
      </c>
      <c r="Q30" s="108">
        <f t="shared" si="8"/>
        <v>3</v>
      </c>
    </row>
    <row r="31" spans="1:17" x14ac:dyDescent="0.2">
      <c r="A31" s="104">
        <f t="shared" si="2"/>
        <v>45532</v>
      </c>
      <c r="B31" s="113"/>
      <c r="C31" s="114"/>
      <c r="D31" s="115"/>
      <c r="E31" s="116"/>
      <c r="F31" s="115"/>
      <c r="G31" s="116"/>
      <c r="H31" s="115"/>
      <c r="I31" s="116"/>
      <c r="J31" s="115"/>
      <c r="K31" s="116"/>
      <c r="L31" s="117"/>
      <c r="M31" s="118" t="s">
        <v>122</v>
      </c>
      <c r="N31" s="119"/>
      <c r="O31" s="106">
        <f t="shared" si="6"/>
        <v>0.32916666666666666</v>
      </c>
      <c r="P31" s="107">
        <f t="shared" si="7"/>
        <v>0</v>
      </c>
      <c r="Q31" s="108">
        <f t="shared" si="8"/>
        <v>4</v>
      </c>
    </row>
    <row r="32" spans="1:17" x14ac:dyDescent="0.2">
      <c r="A32" s="104">
        <f t="shared" si="2"/>
        <v>45533</v>
      </c>
      <c r="B32" s="113"/>
      <c r="C32" s="114"/>
      <c r="D32" s="115"/>
      <c r="E32" s="116"/>
      <c r="F32" s="115"/>
      <c r="G32" s="116"/>
      <c r="H32" s="115"/>
      <c r="I32" s="116"/>
      <c r="J32" s="115"/>
      <c r="K32" s="116"/>
      <c r="L32" s="117"/>
      <c r="M32" s="118" t="s">
        <v>122</v>
      </c>
      <c r="N32" s="119"/>
      <c r="O32" s="106">
        <f t="shared" si="6"/>
        <v>0.32916666666666666</v>
      </c>
      <c r="P32" s="107">
        <f t="shared" si="7"/>
        <v>0</v>
      </c>
      <c r="Q32" s="108">
        <f t="shared" si="8"/>
        <v>5</v>
      </c>
    </row>
    <row r="33" spans="1:17" x14ac:dyDescent="0.2">
      <c r="A33" s="104">
        <f t="shared" si="2"/>
        <v>45534</v>
      </c>
      <c r="B33" s="113"/>
      <c r="C33" s="114"/>
      <c r="D33" s="115"/>
      <c r="E33" s="116"/>
      <c r="F33" s="115"/>
      <c r="G33" s="116"/>
      <c r="H33" s="115"/>
      <c r="I33" s="116"/>
      <c r="J33" s="115"/>
      <c r="K33" s="116"/>
      <c r="L33" s="117"/>
      <c r="M33" s="118" t="s">
        <v>122</v>
      </c>
      <c r="N33" s="119"/>
      <c r="O33" s="106">
        <f t="shared" si="6"/>
        <v>0.32916666666666666</v>
      </c>
      <c r="P33" s="107">
        <f t="shared" si="7"/>
        <v>0</v>
      </c>
      <c r="Q33" s="108">
        <f t="shared" si="8"/>
        <v>6</v>
      </c>
    </row>
    <row r="34" spans="1:17" ht="13.5" thickBot="1" x14ac:dyDescent="0.25">
      <c r="A34" s="174">
        <f t="shared" si="2"/>
        <v>45535</v>
      </c>
      <c r="B34" s="175"/>
      <c r="C34" s="193"/>
      <c r="D34" s="194"/>
      <c r="E34" s="195"/>
      <c r="F34" s="194"/>
      <c r="G34" s="195"/>
      <c r="H34" s="194"/>
      <c r="I34" s="195"/>
      <c r="J34" s="194"/>
      <c r="K34" s="195"/>
      <c r="L34" s="196"/>
      <c r="M34" s="197"/>
      <c r="N34" s="198"/>
      <c r="O34" s="199">
        <f t="shared" si="6"/>
        <v>0</v>
      </c>
      <c r="P34" s="200">
        <f t="shared" si="7"/>
        <v>0</v>
      </c>
      <c r="Q34" s="233">
        <f t="shared" si="8"/>
        <v>7</v>
      </c>
    </row>
    <row r="35" spans="1:17" x14ac:dyDescent="0.2">
      <c r="A35" s="72"/>
      <c r="B35" s="73"/>
      <c r="C35" s="22"/>
      <c r="D35" s="22"/>
      <c r="E35" s="22"/>
      <c r="F35" s="22"/>
      <c r="G35" s="22"/>
      <c r="H35" s="22"/>
      <c r="I35" s="22"/>
      <c r="J35" s="22"/>
      <c r="K35" s="225"/>
      <c r="L35" s="225"/>
      <c r="M35" s="228"/>
      <c r="N35" s="226" t="s">
        <v>55</v>
      </c>
      <c r="O35" s="166">
        <f>SUM(O4:O34)</f>
        <v>7.2416666666666663</v>
      </c>
      <c r="P35" s="229"/>
    </row>
    <row r="36" spans="1:17" x14ac:dyDescent="0.2">
      <c r="B36" s="64" t="s">
        <v>11</v>
      </c>
      <c r="C36" s="68"/>
      <c r="D36" s="68"/>
      <c r="E36" s="57">
        <v>22</v>
      </c>
      <c r="F36" s="58" t="s">
        <v>1</v>
      </c>
      <c r="G36" s="95" t="str">
        <f>Stammdaten!A13</f>
        <v>100% Wochenarbeitszeit:</v>
      </c>
      <c r="H36" s="57"/>
      <c r="I36" s="57"/>
      <c r="J36" s="57"/>
      <c r="K36" s="57">
        <f>Stammdaten!B13</f>
        <v>39.5</v>
      </c>
      <c r="L36" s="96" t="s">
        <v>2</v>
      </c>
      <c r="M36" s="7"/>
      <c r="N36" s="7"/>
      <c r="O36" s="7"/>
      <c r="P36" s="52"/>
      <c r="Q36" s="163" t="s">
        <v>110</v>
      </c>
    </row>
    <row r="37" spans="1:17" ht="13.5" thickBot="1" x14ac:dyDescent="0.25">
      <c r="B37" s="65" t="s">
        <v>56</v>
      </c>
      <c r="C37" s="69"/>
      <c r="D37" s="69"/>
      <c r="E37" s="59">
        <f>Stammdaten!B24</f>
        <v>0.32916666666666666</v>
      </c>
      <c r="F37" s="60" t="s">
        <v>3</v>
      </c>
      <c r="G37" s="92" t="str">
        <f>Stammdaten!A15</f>
        <v>Status:</v>
      </c>
      <c r="H37" s="87"/>
      <c r="I37" s="87"/>
      <c r="J37" s="97"/>
      <c r="K37" s="97" t="str">
        <f>Stammdaten!B15</f>
        <v>angestellt</v>
      </c>
      <c r="L37" s="99"/>
      <c r="M37" s="36" t="s">
        <v>48</v>
      </c>
      <c r="N37" s="30"/>
      <c r="O37" s="31"/>
      <c r="P37" s="35"/>
      <c r="Q37" s="164" t="e">
        <f>SUM(#REF!)</f>
        <v>#REF!</v>
      </c>
    </row>
    <row r="38" spans="1:17" x14ac:dyDescent="0.2">
      <c r="B38" s="66" t="s">
        <v>12</v>
      </c>
      <c r="C38" s="70"/>
      <c r="D38" s="70"/>
      <c r="E38" s="61">
        <f>E36*E37</f>
        <v>7.2416666666666663</v>
      </c>
      <c r="F38" s="62" t="s">
        <v>13</v>
      </c>
      <c r="G38" s="92" t="str">
        <f>Stammdaten!A22</f>
        <v>Beschäftigungsanteil:</v>
      </c>
      <c r="H38" s="87"/>
      <c r="I38" s="87"/>
      <c r="J38" s="102"/>
      <c r="K38" s="88">
        <f>Stammdaten!B22</f>
        <v>1</v>
      </c>
      <c r="L38" s="99"/>
      <c r="M38" s="90"/>
      <c r="N38" s="32" t="s">
        <v>44</v>
      </c>
      <c r="O38" s="167">
        <f>P34</f>
        <v>0</v>
      </c>
      <c r="P38" s="33"/>
      <c r="Q38" s="164" t="e">
        <f>SUM(#REF!)</f>
        <v>#REF!</v>
      </c>
    </row>
    <row r="39" spans="1:17" ht="13.5" thickBot="1" x14ac:dyDescent="0.25">
      <c r="B39" s="230" t="s">
        <v>53</v>
      </c>
      <c r="C39" s="67"/>
      <c r="D39" s="67"/>
      <c r="E39" s="165">
        <f>COUNTIF(M4:M34,"k")</f>
        <v>0</v>
      </c>
      <c r="F39" s="63" t="s">
        <v>1</v>
      </c>
      <c r="G39" s="89" t="str">
        <f>Stammdaten!A21</f>
        <v>wöchentl. Arbeitszeit:</v>
      </c>
      <c r="H39" s="100"/>
      <c r="I39" s="100"/>
      <c r="J39" s="100"/>
      <c r="K39" s="100">
        <f>Stammdaten!B21</f>
        <v>39.5</v>
      </c>
      <c r="L39" s="101" t="s">
        <v>2</v>
      </c>
      <c r="M39" s="91"/>
      <c r="N39" s="34" t="s">
        <v>45</v>
      </c>
      <c r="O39" s="168">
        <f>ABS(O38/24)</f>
        <v>0</v>
      </c>
      <c r="P39" s="169" t="str">
        <f>IF(O38&lt;0,"SOLL","HABEN")</f>
        <v>HABEN</v>
      </c>
      <c r="Q39" s="103" t="s">
        <v>111</v>
      </c>
    </row>
    <row r="40" spans="1:17" x14ac:dyDescent="0.2">
      <c r="B40" s="222" t="s">
        <v>133</v>
      </c>
      <c r="C40" s="219"/>
      <c r="D40" s="219"/>
      <c r="E40" s="219"/>
      <c r="F40" s="219"/>
      <c r="G40" s="220" t="str">
        <f>IF(Jul!G40="Ja","Ja",IF(MIN(P4:P34)&lt;=0,"JA","NEIN"))</f>
        <v>Ja</v>
      </c>
      <c r="H40" s="257" t="s">
        <v>129</v>
      </c>
      <c r="I40" s="258"/>
      <c r="J40" s="258"/>
      <c r="K40" s="258"/>
      <c r="L40" s="221">
        <f>Jul!L40-COUNTIF(M4:M34,"u")-(COUNTIF(M4:M34,"h")/2)</f>
        <v>0</v>
      </c>
    </row>
    <row r="41" spans="1:17" x14ac:dyDescent="0.2">
      <c r="B41" s="1"/>
      <c r="C41" s="190"/>
      <c r="D41" s="190"/>
      <c r="E41" s="190"/>
      <c r="F41" s="190"/>
      <c r="G41" s="5"/>
    </row>
    <row r="43" spans="1:17" x14ac:dyDescent="0.2">
      <c r="A43" s="77"/>
      <c r="B43" s="256">
        <f ca="1">TODAY()</f>
        <v>45350</v>
      </c>
      <c r="C43" s="256"/>
      <c r="D43" s="256"/>
      <c r="E43" s="256"/>
      <c r="F43" s="78"/>
      <c r="G43" s="78"/>
      <c r="H43" s="78"/>
      <c r="I43" s="78"/>
      <c r="J43" s="79"/>
      <c r="K43" s="79"/>
      <c r="L43" s="79"/>
      <c r="M43" s="79"/>
      <c r="N43" s="80" t="str">
        <f>CONCATENATE(Stammdaten!B11,":")</f>
        <v>:</v>
      </c>
      <c r="O43" s="79"/>
      <c r="P43" s="26"/>
    </row>
    <row r="44" spans="1:17" x14ac:dyDescent="0.2">
      <c r="E44" s="253" t="str">
        <f>Stammdaten!B10&amp;" "&amp;Stammdaten!B9</f>
        <v xml:space="preserve"> </v>
      </c>
      <c r="F44" s="253"/>
      <c r="G44" s="253"/>
      <c r="H44" s="253"/>
      <c r="I44" s="253"/>
      <c r="J44" s="253"/>
      <c r="K44" s="253"/>
      <c r="L44" s="253"/>
      <c r="M44" s="253"/>
      <c r="N44" s="253" t="s">
        <v>62</v>
      </c>
      <c r="O44" s="253"/>
      <c r="P44" s="253"/>
    </row>
  </sheetData>
  <sheetProtection algorithmName="SHA-512" hashValue="9UgOIXMA+Z/V6TFZBkbx717A8JeNXAEBpkB3vm5iSVH8f2ZKmuqD3rlXKUHVeNqp+4ai/VIMiXWUyMKpZZp82Q==" saltValue="uEVKoBgxqRWrgRAsbA2iow==" spinCount="100000" sheet="1" objects="1" scenarios="1"/>
  <mergeCells count="10">
    <mergeCell ref="B1:K1"/>
    <mergeCell ref="N44:P44"/>
    <mergeCell ref="E44:M44"/>
    <mergeCell ref="B3:C3"/>
    <mergeCell ref="D3:E3"/>
    <mergeCell ref="F3:G3"/>
    <mergeCell ref="H3:I3"/>
    <mergeCell ref="J3:K3"/>
    <mergeCell ref="B43:E43"/>
    <mergeCell ref="H40:K40"/>
  </mergeCells>
  <phoneticPr fontId="0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93" orientation="landscape" verticalDpi="300" r:id="rId1"/>
  <headerFooter alignWithMargins="0">
    <oddHeader>&amp;L&amp;"Arial,Fett"&amp;12&amp;F&amp;R&amp;"Arial,Fett"&amp;12Monat: &amp;A</oddHeader>
  </headerFooter>
  <ignoredErrors>
    <ignoredError sqref="Q37:Q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Stammdaten</vt:lpstr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Apr!Drucktitel</vt:lpstr>
      <vt:lpstr>Aug!Drucktitel</vt:lpstr>
      <vt:lpstr>Dez!Drucktitel</vt:lpstr>
      <vt:lpstr>Feb!Drucktitel</vt:lpstr>
      <vt:lpstr>Jan!Drucktitel</vt:lpstr>
      <vt:lpstr>Jul!Drucktitel</vt:lpstr>
      <vt:lpstr>Jun!Drucktitel</vt:lpstr>
      <vt:lpstr>Mai!Drucktitel</vt:lpstr>
      <vt:lpstr>Mrz!Drucktitel</vt:lpstr>
      <vt:lpstr>Nov!Drucktitel</vt:lpstr>
      <vt:lpstr>Okt!Drucktitel</vt:lpstr>
      <vt:lpstr>Sep!Drucktitel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AZEF-2023</dc:title>
  <dc:subject>Arbeitszeiterfassungsformular</dc:subject>
  <dc:creator>Andreas Nick (1998-2023)</dc:creator>
  <cp:lastModifiedBy>RHoellinger</cp:lastModifiedBy>
  <cp:lastPrinted>2023-12-01T06:32:20Z</cp:lastPrinted>
  <dcterms:created xsi:type="dcterms:W3CDTF">1998-08-10T13:55:57Z</dcterms:created>
  <dcterms:modified xsi:type="dcterms:W3CDTF">2024-02-28T14:19:13Z</dcterms:modified>
</cp:coreProperties>
</file>