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20" yWindow="-120" windowWidth="19440" windowHeight="14880"/>
  </bookViews>
  <sheets>
    <sheet name="Hinweise-allg.Eingaben" sheetId="4" r:id="rId1"/>
    <sheet name="Fahrten" sheetId="1" r:id="rId2"/>
  </sheets>
  <definedNames>
    <definedName name="_xlnm.Print_Area" localSheetId="1">Fahrten!$B$1:$AI$47</definedName>
    <definedName name="_xlnm.Print_Area" localSheetId="0">'Hinweise-allg.Eingaben'!$V$1:$AH$32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 i="1" l="1"/>
  <c r="AK17" i="1"/>
  <c r="AK18" i="1"/>
  <c r="AK19" i="1"/>
  <c r="AK20" i="1"/>
  <c r="AK21" i="1"/>
  <c r="AK22" i="1"/>
  <c r="AK23" i="1"/>
  <c r="AK24" i="1"/>
  <c r="AK25" i="1"/>
  <c r="AK26" i="1"/>
  <c r="AK27" i="1"/>
  <c r="AK28" i="1"/>
  <c r="AK29" i="1"/>
  <c r="AK30" i="1"/>
  <c r="AK31" i="1"/>
  <c r="AK32" i="1"/>
  <c r="AK33" i="1"/>
  <c r="AK34" i="1"/>
  <c r="AK13" i="1"/>
  <c r="BM22" i="1"/>
  <c r="BN22" i="1"/>
  <c r="BO22" i="1"/>
  <c r="BP22" i="1"/>
  <c r="BM23" i="1"/>
  <c r="BN23" i="1"/>
  <c r="BO23" i="1"/>
  <c r="BP23" i="1"/>
  <c r="BM24" i="1"/>
  <c r="BN24" i="1"/>
  <c r="BO24" i="1"/>
  <c r="BP24" i="1"/>
  <c r="BM25" i="1"/>
  <c r="BN25" i="1"/>
  <c r="BO25" i="1"/>
  <c r="BP25" i="1"/>
  <c r="BM26" i="1"/>
  <c r="BN26" i="1"/>
  <c r="BO26" i="1"/>
  <c r="BP26" i="1"/>
  <c r="BM27" i="1"/>
  <c r="BN27" i="1"/>
  <c r="BO27" i="1"/>
  <c r="BP27" i="1"/>
  <c r="BM28" i="1"/>
  <c r="BN28" i="1"/>
  <c r="BO28" i="1"/>
  <c r="BP28" i="1"/>
  <c r="BM29" i="1"/>
  <c r="BN29" i="1"/>
  <c r="BO29" i="1"/>
  <c r="BP29" i="1"/>
  <c r="BM30" i="1"/>
  <c r="BN30" i="1"/>
  <c r="BO30" i="1"/>
  <c r="BP30" i="1"/>
  <c r="BM31" i="1"/>
  <c r="BN31" i="1"/>
  <c r="BO31" i="1"/>
  <c r="BP31" i="1"/>
  <c r="BM32" i="1"/>
  <c r="BN32" i="1"/>
  <c r="BO32" i="1"/>
  <c r="BP32" i="1"/>
  <c r="BM33" i="1"/>
  <c r="BN33" i="1"/>
  <c r="BO33" i="1"/>
  <c r="BP33" i="1"/>
  <c r="BM34" i="1"/>
  <c r="BN34" i="1"/>
  <c r="BO34" i="1"/>
  <c r="BP34" i="1"/>
  <c r="AA35" i="1" l="1"/>
  <c r="DR4" i="1"/>
  <c r="DR6" i="1" s="1"/>
  <c r="DT6" i="1" s="1"/>
  <c r="AU14" i="1"/>
  <c r="AU15" i="1"/>
  <c r="AU16" i="1"/>
  <c r="AU17" i="1"/>
  <c r="AU18" i="1"/>
  <c r="AU19" i="1"/>
  <c r="AU20" i="1"/>
  <c r="AU21" i="1"/>
  <c r="AU22" i="1"/>
  <c r="AU23" i="1"/>
  <c r="AU24" i="1"/>
  <c r="AU25" i="1"/>
  <c r="AU26" i="1"/>
  <c r="AU27" i="1"/>
  <c r="AU28" i="1"/>
  <c r="AU29" i="1"/>
  <c r="AU30" i="1"/>
  <c r="AU31" i="1"/>
  <c r="AU32" i="1"/>
  <c r="AU33" i="1"/>
  <c r="AU34" i="1"/>
  <c r="AU13" i="1"/>
  <c r="BL14" i="1"/>
  <c r="BL15" i="1"/>
  <c r="BL16" i="1"/>
  <c r="BL17" i="1"/>
  <c r="BL18" i="1"/>
  <c r="BL19" i="1"/>
  <c r="BL20" i="1"/>
  <c r="BL21" i="1"/>
  <c r="BL22" i="1"/>
  <c r="BL23" i="1"/>
  <c r="BL24" i="1"/>
  <c r="BL25" i="1"/>
  <c r="BL26" i="1"/>
  <c r="BL27" i="1"/>
  <c r="BL28" i="1"/>
  <c r="BL29" i="1"/>
  <c r="BL30" i="1"/>
  <c r="BL31" i="1"/>
  <c r="BL32" i="1"/>
  <c r="BL33" i="1"/>
  <c r="BL34" i="1"/>
  <c r="BL13" i="1"/>
  <c r="AY18" i="1"/>
  <c r="AY19" i="1"/>
  <c r="AY22" i="1"/>
  <c r="AY24" i="1"/>
  <c r="AY25" i="1"/>
  <c r="AY26" i="1"/>
  <c r="AY27" i="1"/>
  <c r="AY28" i="1"/>
  <c r="AY29" i="1"/>
  <c r="AY30" i="1"/>
  <c r="AY31" i="1"/>
  <c r="AY32" i="1"/>
  <c r="AY33" i="1"/>
  <c r="AY34" i="1"/>
  <c r="AE10" i="4"/>
  <c r="BQ18" i="1"/>
  <c r="BQ19" i="1"/>
  <c r="BQ24" i="1"/>
  <c r="BQ25" i="1"/>
  <c r="BQ26" i="1"/>
  <c r="BQ27" i="1"/>
  <c r="BQ28" i="1"/>
  <c r="BQ29" i="1"/>
  <c r="BQ30" i="1"/>
  <c r="BQ31" i="1"/>
  <c r="BQ32" i="1"/>
  <c r="BQ33" i="1"/>
  <c r="BQ34" i="1"/>
  <c r="BA21" i="1"/>
  <c r="BB21" i="1"/>
  <c r="Z10" i="4"/>
  <c r="Y6" i="4"/>
  <c r="BP18" i="1" l="1"/>
  <c r="BM18" i="1"/>
  <c r="BN18" i="1"/>
  <c r="BO18" i="1"/>
  <c r="BM19" i="1"/>
  <c r="BN19" i="1"/>
  <c r="BO19" i="1"/>
  <c r="BP19" i="1"/>
  <c r="BM21" i="1"/>
  <c r="BO21" i="1"/>
  <c r="BP21" i="1"/>
  <c r="BN21" i="1"/>
  <c r="BO20" i="1"/>
  <c r="BP20" i="1"/>
  <c r="BM20" i="1"/>
  <c r="BN20" i="1"/>
  <c r="BM17" i="1"/>
  <c r="BN17" i="1"/>
  <c r="BP17" i="1"/>
  <c r="BO17" i="1"/>
  <c r="DW4" i="1"/>
  <c r="DR5" i="1"/>
  <c r="DT5" i="1" s="1"/>
  <c r="DT8" i="1" s="1"/>
  <c r="DR7" i="1"/>
  <c r="DT7" i="1" s="1"/>
  <c r="DW6" i="1" l="1"/>
  <c r="I6" i="1" s="1"/>
  <c r="DH18" i="1" l="1"/>
  <c r="DH19" i="1"/>
  <c r="DH23" i="1"/>
  <c r="DH24" i="1"/>
  <c r="DH25" i="1"/>
  <c r="DH26" i="1"/>
  <c r="DH27" i="1"/>
  <c r="DH28" i="1"/>
  <c r="DH29" i="1"/>
  <c r="DH30" i="1"/>
  <c r="DH31" i="1"/>
  <c r="DH32" i="1"/>
  <c r="DH33" i="1"/>
  <c r="DH34" i="1"/>
  <c r="AT15" i="1" l="1"/>
  <c r="AT16" i="1" s="1"/>
  <c r="AT14" i="1"/>
  <c r="AV15" i="1"/>
  <c r="AW15" i="1"/>
  <c r="BA15" i="1"/>
  <c r="BB15" i="1"/>
  <c r="AV16" i="1"/>
  <c r="AW16" i="1"/>
  <c r="DH16" i="1" s="1"/>
  <c r="BA16" i="1"/>
  <c r="BB16" i="1"/>
  <c r="AV17" i="1"/>
  <c r="AW17" i="1"/>
  <c r="BA17" i="1"/>
  <c r="BB17" i="1"/>
  <c r="AV18" i="1"/>
  <c r="AW18" i="1"/>
  <c r="BA18" i="1"/>
  <c r="BB18" i="1"/>
  <c r="AV19" i="1"/>
  <c r="AW19" i="1"/>
  <c r="BA19" i="1"/>
  <c r="BB19" i="1"/>
  <c r="BC19" i="1"/>
  <c r="BD19" i="1" s="1"/>
  <c r="AV20" i="1"/>
  <c r="AW20" i="1"/>
  <c r="DH20" i="1" s="1"/>
  <c r="BA20" i="1"/>
  <c r="BB20" i="1"/>
  <c r="AV21" i="1"/>
  <c r="AW21" i="1"/>
  <c r="BC21" i="1"/>
  <c r="AV22" i="1"/>
  <c r="AW22" i="1"/>
  <c r="BA22" i="1"/>
  <c r="AX22" i="1" s="1"/>
  <c r="BB22" i="1"/>
  <c r="BC22" i="1"/>
  <c r="BD22" i="1"/>
  <c r="BF22" i="1" s="1"/>
  <c r="AV23" i="1"/>
  <c r="AW23" i="1"/>
  <c r="BA23" i="1"/>
  <c r="BC23" i="1" s="1"/>
  <c r="BB23" i="1"/>
  <c r="AV24" i="1"/>
  <c r="AW24" i="1"/>
  <c r="BA24" i="1"/>
  <c r="BB24" i="1"/>
  <c r="BC24" i="1" s="1"/>
  <c r="BD24" i="1"/>
  <c r="AV25" i="1"/>
  <c r="AW25" i="1"/>
  <c r="BA25" i="1"/>
  <c r="AX25" i="1" s="1"/>
  <c r="BB25" i="1"/>
  <c r="AV26" i="1"/>
  <c r="AW26" i="1"/>
  <c r="BA26" i="1"/>
  <c r="BB26" i="1"/>
  <c r="AV27" i="1"/>
  <c r="AW27" i="1"/>
  <c r="BA27" i="1"/>
  <c r="BC27" i="1" s="1"/>
  <c r="BB27" i="1"/>
  <c r="AV28" i="1"/>
  <c r="AW28" i="1"/>
  <c r="BA28" i="1"/>
  <c r="BB28" i="1"/>
  <c r="AX28" i="1" s="1"/>
  <c r="AV29" i="1"/>
  <c r="AW29" i="1"/>
  <c r="BA29" i="1"/>
  <c r="BB29" i="1"/>
  <c r="AV30" i="1"/>
  <c r="AW30" i="1"/>
  <c r="BA30" i="1"/>
  <c r="BB30" i="1"/>
  <c r="AV31" i="1"/>
  <c r="AW31" i="1"/>
  <c r="BA31" i="1"/>
  <c r="BB31" i="1"/>
  <c r="BC31" i="1" s="1"/>
  <c r="AV32" i="1"/>
  <c r="AW32" i="1"/>
  <c r="AX32" i="1"/>
  <c r="BA32" i="1"/>
  <c r="BB32" i="1"/>
  <c r="BC32" i="1"/>
  <c r="AV33" i="1"/>
  <c r="AW33" i="1"/>
  <c r="BA33" i="1"/>
  <c r="BB33" i="1"/>
  <c r="AV34" i="1"/>
  <c r="AW34" i="1"/>
  <c r="BA34" i="1"/>
  <c r="BB34" i="1"/>
  <c r="AE14" i="1"/>
  <c r="AE15" i="1"/>
  <c r="CZ15" i="1" s="1"/>
  <c r="AE16" i="1"/>
  <c r="CZ16" i="1" s="1"/>
  <c r="AE17" i="1"/>
  <c r="CZ17" i="1" s="1"/>
  <c r="AE18" i="1"/>
  <c r="CZ18" i="1" s="1"/>
  <c r="AE19" i="1"/>
  <c r="CZ19" i="1" s="1"/>
  <c r="AE20" i="1"/>
  <c r="CZ20" i="1" s="1"/>
  <c r="AE21" i="1"/>
  <c r="CZ21" i="1" s="1"/>
  <c r="AE22" i="1"/>
  <c r="CZ22" i="1" s="1"/>
  <c r="AE23" i="1"/>
  <c r="CZ23" i="1" s="1"/>
  <c r="AE24" i="1"/>
  <c r="CZ24" i="1" s="1"/>
  <c r="AE25" i="1"/>
  <c r="CZ25" i="1" s="1"/>
  <c r="AE26" i="1"/>
  <c r="CZ26" i="1" s="1"/>
  <c r="AE27" i="1"/>
  <c r="CZ27" i="1" s="1"/>
  <c r="AE28" i="1"/>
  <c r="CZ28" i="1" s="1"/>
  <c r="AE29" i="1"/>
  <c r="CZ29" i="1" s="1"/>
  <c r="AE30" i="1"/>
  <c r="CZ30" i="1" s="1"/>
  <c r="AE31" i="1"/>
  <c r="CZ31" i="1" s="1"/>
  <c r="AE32" i="1"/>
  <c r="DA32" i="1" s="1"/>
  <c r="AE33" i="1"/>
  <c r="DA33" i="1" s="1"/>
  <c r="AE34" i="1"/>
  <c r="DA34" i="1" s="1"/>
  <c r="AE13" i="1"/>
  <c r="BC16" i="1" l="1"/>
  <c r="AX31" i="1"/>
  <c r="BC25" i="1"/>
  <c r="BD25" i="1" s="1"/>
  <c r="BF25" i="1" s="1"/>
  <c r="AX18" i="1"/>
  <c r="AX33" i="1"/>
  <c r="AX19" i="1"/>
  <c r="AX24" i="1"/>
  <c r="AX34" i="1"/>
  <c r="BC18" i="1"/>
  <c r="BD18" i="1" s="1"/>
  <c r="BE18" i="1" s="1"/>
  <c r="AX16" i="1"/>
  <c r="AY16" i="1" s="1"/>
  <c r="AX15" i="1"/>
  <c r="AY15" i="1" s="1"/>
  <c r="CZ32" i="1"/>
  <c r="CZ34" i="1"/>
  <c r="DA23" i="1"/>
  <c r="CZ33" i="1"/>
  <c r="DA22" i="1"/>
  <c r="DA31" i="1"/>
  <c r="DA30" i="1"/>
  <c r="DA29" i="1"/>
  <c r="DA28" i="1"/>
  <c r="DA20" i="1"/>
  <c r="DA19" i="1"/>
  <c r="DA27" i="1"/>
  <c r="DA26" i="1"/>
  <c r="DA25" i="1"/>
  <c r="DA21" i="1"/>
  <c r="DA18" i="1"/>
  <c r="DA17" i="1"/>
  <c r="DA16" i="1"/>
  <c r="DA24" i="1"/>
  <c r="DA15" i="1"/>
  <c r="BE22" i="1"/>
  <c r="BQ22" i="1" s="1"/>
  <c r="DH22" i="1"/>
  <c r="DH15" i="1"/>
  <c r="DH17" i="1"/>
  <c r="BC17" i="1"/>
  <c r="DH21" i="1"/>
  <c r="BC34" i="1"/>
  <c r="W18" i="4" a="1"/>
  <c r="W18" i="4" s="1"/>
  <c r="AT17" i="1"/>
  <c r="BC30" i="1"/>
  <c r="AX30" i="1"/>
  <c r="BD27" i="1"/>
  <c r="BC20" i="1"/>
  <c r="AX20" i="1"/>
  <c r="AY20" i="1" s="1"/>
  <c r="BC28" i="1"/>
  <c r="BD28" i="1" s="1"/>
  <c r="AX27" i="1"/>
  <c r="BD34" i="1"/>
  <c r="AX29" i="1"/>
  <c r="BC29" i="1"/>
  <c r="BD29" i="1" s="1"/>
  <c r="BD32" i="1"/>
  <c r="BD31" i="1"/>
  <c r="BT22" i="1"/>
  <c r="BZ22" i="1"/>
  <c r="BU22" i="1"/>
  <c r="CA22" i="1"/>
  <c r="BI22" i="1"/>
  <c r="BV22" i="1"/>
  <c r="CB22" i="1"/>
  <c r="BJ22" i="1"/>
  <c r="BW22" i="1"/>
  <c r="BK22" i="1"/>
  <c r="BX22" i="1"/>
  <c r="BY22" i="1"/>
  <c r="BF19" i="1"/>
  <c r="BE19" i="1"/>
  <c r="BC33" i="1"/>
  <c r="BD33" i="1" s="1"/>
  <c r="BC26" i="1"/>
  <c r="BD26" i="1" s="1"/>
  <c r="AX26" i="1"/>
  <c r="BC15" i="1"/>
  <c r="BE24" i="1"/>
  <c r="BF24" i="1"/>
  <c r="AX21" i="1"/>
  <c r="AX23" i="1"/>
  <c r="AX17" i="1"/>
  <c r="AC16" i="4" l="1"/>
  <c r="Z29" i="4"/>
  <c r="BD17" i="1"/>
  <c r="BF18" i="1"/>
  <c r="BE25" i="1"/>
  <c r="BD16" i="1"/>
  <c r="BF16" i="1" s="1"/>
  <c r="BD15" i="1"/>
  <c r="BE15" i="1" s="1"/>
  <c r="BQ15" i="1" s="1"/>
  <c r="BD23" i="1"/>
  <c r="BE23" i="1" s="1"/>
  <c r="BQ23" i="1" s="1"/>
  <c r="AY23" i="1"/>
  <c r="BD20" i="1"/>
  <c r="BE20" i="1" s="1"/>
  <c r="BQ20" i="1" s="1"/>
  <c r="BH22" i="1"/>
  <c r="BS22" i="1"/>
  <c r="BR22" i="1"/>
  <c r="AY17" i="1"/>
  <c r="BD21" i="1"/>
  <c r="BF21" i="1" s="1"/>
  <c r="AY21" i="1"/>
  <c r="Z16" i="4"/>
  <c r="AT18" i="1"/>
  <c r="BE17" i="1"/>
  <c r="BQ17" i="1" s="1"/>
  <c r="BF17" i="1"/>
  <c r="BF29" i="1"/>
  <c r="BE29" i="1"/>
  <c r="BE33" i="1"/>
  <c r="BF33" i="1"/>
  <c r="BS24" i="1"/>
  <c r="BH24" i="1"/>
  <c r="BR24" i="1"/>
  <c r="BE31" i="1"/>
  <c r="BF31" i="1"/>
  <c r="BE28" i="1"/>
  <c r="BF28" i="1"/>
  <c r="BE32" i="1"/>
  <c r="BF32" i="1"/>
  <c r="BH25" i="1"/>
  <c r="BR25" i="1"/>
  <c r="BS25" i="1"/>
  <c r="BF26" i="1"/>
  <c r="BE26" i="1"/>
  <c r="BR18" i="1"/>
  <c r="BS18" i="1"/>
  <c r="BH18" i="1"/>
  <c r="BT19" i="1"/>
  <c r="BZ19" i="1"/>
  <c r="BU19" i="1"/>
  <c r="CA19" i="1"/>
  <c r="BI19" i="1"/>
  <c r="BV19" i="1"/>
  <c r="CB19" i="1"/>
  <c r="BJ19" i="1"/>
  <c r="BW19" i="1"/>
  <c r="BK19" i="1"/>
  <c r="BY19" i="1"/>
  <c r="BX19" i="1"/>
  <c r="BE27" i="1"/>
  <c r="BF27" i="1"/>
  <c r="BU25" i="1"/>
  <c r="CA25" i="1"/>
  <c r="BI25" i="1"/>
  <c r="BV25" i="1"/>
  <c r="CB25" i="1"/>
  <c r="BZ25" i="1"/>
  <c r="BJ25" i="1"/>
  <c r="BT25" i="1"/>
  <c r="BK25" i="1"/>
  <c r="BY25" i="1"/>
  <c r="BW25" i="1"/>
  <c r="BX25" i="1"/>
  <c r="BK18" i="1"/>
  <c r="BX18" i="1"/>
  <c r="BY18" i="1"/>
  <c r="BT18" i="1"/>
  <c r="BZ18" i="1"/>
  <c r="CA18" i="1"/>
  <c r="CB18" i="1"/>
  <c r="BU18" i="1"/>
  <c r="BI18" i="1"/>
  <c r="BV18" i="1"/>
  <c r="BJ18" i="1"/>
  <c r="BW18" i="1"/>
  <c r="BH19" i="1"/>
  <c r="BR19" i="1"/>
  <c r="BS19" i="1"/>
  <c r="BY24" i="1"/>
  <c r="BT24" i="1"/>
  <c r="BZ24" i="1"/>
  <c r="BJ24" i="1"/>
  <c r="BU24" i="1"/>
  <c r="BK24" i="1"/>
  <c r="BV24" i="1"/>
  <c r="BW24" i="1"/>
  <c r="BX24" i="1"/>
  <c r="CA24" i="1"/>
  <c r="BI24" i="1"/>
  <c r="CB24" i="1"/>
  <c r="BE34" i="1"/>
  <c r="BF34" i="1"/>
  <c r="BD30" i="1"/>
  <c r="BF15" i="1" l="1"/>
  <c r="BZ15" i="1" s="1"/>
  <c r="BE16" i="1"/>
  <c r="BS16" i="1" s="1"/>
  <c r="BF23" i="1"/>
  <c r="BF20" i="1"/>
  <c r="BE21" i="1"/>
  <c r="BQ21" i="1" s="1"/>
  <c r="BQ16" i="1"/>
  <c r="BV16" i="1"/>
  <c r="BK16" i="1"/>
  <c r="BP16" i="1" s="1"/>
  <c r="BY16" i="1"/>
  <c r="BU16" i="1"/>
  <c r="CA16" i="1"/>
  <c r="BX16" i="1"/>
  <c r="BT16" i="1"/>
  <c r="CB16" i="1"/>
  <c r="BW16" i="1"/>
  <c r="BZ16" i="1"/>
  <c r="BJ16" i="1"/>
  <c r="BO16" i="1" s="1"/>
  <c r="BI16" i="1"/>
  <c r="BN16" i="1" s="1"/>
  <c r="AT19" i="1"/>
  <c r="BR27" i="1"/>
  <c r="BS27" i="1"/>
  <c r="BH27" i="1"/>
  <c r="BE30" i="1"/>
  <c r="BF30" i="1"/>
  <c r="BH26" i="1"/>
  <c r="BR26" i="1"/>
  <c r="BS26" i="1"/>
  <c r="BI20" i="1"/>
  <c r="BV20" i="1"/>
  <c r="CB20" i="1"/>
  <c r="BJ20" i="1"/>
  <c r="BW20" i="1"/>
  <c r="BK20" i="1"/>
  <c r="BX20" i="1"/>
  <c r="CA20" i="1"/>
  <c r="BT20" i="1"/>
  <c r="BU20" i="1"/>
  <c r="BY20" i="1"/>
  <c r="BZ20" i="1"/>
  <c r="BK31" i="1"/>
  <c r="BX31" i="1"/>
  <c r="BY31" i="1"/>
  <c r="BJ31" i="1"/>
  <c r="BU31" i="1"/>
  <c r="BV31" i="1"/>
  <c r="CB31" i="1"/>
  <c r="BZ31" i="1"/>
  <c r="CA31" i="1"/>
  <c r="BI31" i="1"/>
  <c r="BT31" i="1"/>
  <c r="BW31" i="1"/>
  <c r="BR33" i="1"/>
  <c r="BH33" i="1"/>
  <c r="BS33" i="1"/>
  <c r="BR23" i="1"/>
  <c r="BH23" i="1"/>
  <c r="BS23" i="1"/>
  <c r="BY34" i="1"/>
  <c r="BV34" i="1"/>
  <c r="BX34" i="1"/>
  <c r="BK34" i="1"/>
  <c r="BW34" i="1"/>
  <c r="BZ34" i="1"/>
  <c r="CA34" i="1"/>
  <c r="BU34" i="1"/>
  <c r="CB34" i="1"/>
  <c r="BI34" i="1"/>
  <c r="BT34" i="1"/>
  <c r="BJ34" i="1"/>
  <c r="BT26" i="1"/>
  <c r="BZ26" i="1"/>
  <c r="BU26" i="1"/>
  <c r="CA26" i="1"/>
  <c r="CB26" i="1"/>
  <c r="BI26" i="1"/>
  <c r="BV26" i="1"/>
  <c r="BW26" i="1"/>
  <c r="BJ26" i="1"/>
  <c r="BK26" i="1"/>
  <c r="BX26" i="1"/>
  <c r="BY26" i="1"/>
  <c r="BR20" i="1"/>
  <c r="BS20" i="1"/>
  <c r="BH20" i="1"/>
  <c r="BR31" i="1"/>
  <c r="BS31" i="1"/>
  <c r="BH31" i="1"/>
  <c r="BI17" i="1"/>
  <c r="BV17" i="1"/>
  <c r="CB17" i="1"/>
  <c r="BJ17" i="1"/>
  <c r="BW17" i="1"/>
  <c r="BK17" i="1"/>
  <c r="BX17" i="1"/>
  <c r="BU17" i="1"/>
  <c r="BY17" i="1"/>
  <c r="BZ17" i="1"/>
  <c r="CA17" i="1"/>
  <c r="BT17" i="1"/>
  <c r="BS34" i="1"/>
  <c r="BH34" i="1"/>
  <c r="BR34" i="1"/>
  <c r="BI27" i="1"/>
  <c r="BV27" i="1"/>
  <c r="CB27" i="1"/>
  <c r="BJ27" i="1"/>
  <c r="BW27" i="1"/>
  <c r="BK27" i="1"/>
  <c r="BX27" i="1"/>
  <c r="CA27" i="1"/>
  <c r="BU27" i="1"/>
  <c r="BY27" i="1"/>
  <c r="BT27" i="1"/>
  <c r="BZ27" i="1"/>
  <c r="BU32" i="1"/>
  <c r="CA32" i="1"/>
  <c r="BT32" i="1"/>
  <c r="CB32" i="1"/>
  <c r="BK32" i="1"/>
  <c r="BV32" i="1"/>
  <c r="BW32" i="1"/>
  <c r="BI32" i="1"/>
  <c r="BX32" i="1"/>
  <c r="BJ32" i="1"/>
  <c r="BY32" i="1"/>
  <c r="BZ32" i="1"/>
  <c r="BR17" i="1"/>
  <c r="BH17" i="1"/>
  <c r="BS17" i="1"/>
  <c r="BH29" i="1"/>
  <c r="BS29" i="1"/>
  <c r="BR29" i="1"/>
  <c r="BK21" i="1"/>
  <c r="BX21" i="1"/>
  <c r="BY21" i="1"/>
  <c r="BT21" i="1"/>
  <c r="BZ21" i="1"/>
  <c r="BU21" i="1"/>
  <c r="BI21" i="1"/>
  <c r="BV21" i="1"/>
  <c r="BJ21" i="1"/>
  <c r="BW21" i="1"/>
  <c r="CA21" i="1"/>
  <c r="CB21" i="1"/>
  <c r="BH32" i="1"/>
  <c r="BR32" i="1"/>
  <c r="BS32" i="1"/>
  <c r="BK28" i="1"/>
  <c r="BX28" i="1"/>
  <c r="BY28" i="1"/>
  <c r="BW28" i="1"/>
  <c r="BZ28" i="1"/>
  <c r="BI28" i="1"/>
  <c r="BV28" i="1"/>
  <c r="BJ28" i="1"/>
  <c r="CA28" i="1"/>
  <c r="BT28" i="1"/>
  <c r="BU28" i="1"/>
  <c r="CB28" i="1"/>
  <c r="BT29" i="1"/>
  <c r="BZ29" i="1"/>
  <c r="BU29" i="1"/>
  <c r="CA29" i="1"/>
  <c r="BX29" i="1"/>
  <c r="BY29" i="1"/>
  <c r="BI29" i="1"/>
  <c r="BV29" i="1"/>
  <c r="BJ29" i="1"/>
  <c r="BK29" i="1"/>
  <c r="BW29" i="1"/>
  <c r="CB29" i="1"/>
  <c r="BR28" i="1"/>
  <c r="BS28" i="1"/>
  <c r="BH28" i="1"/>
  <c r="BR15" i="1"/>
  <c r="BS15" i="1"/>
  <c r="BH15" i="1"/>
  <c r="BM15" i="1" s="1"/>
  <c r="BJ33" i="1"/>
  <c r="BW33" i="1"/>
  <c r="BI33" i="1"/>
  <c r="BY33" i="1"/>
  <c r="CA33" i="1"/>
  <c r="BK33" i="1"/>
  <c r="BT33" i="1"/>
  <c r="CB33" i="1"/>
  <c r="BU33" i="1"/>
  <c r="BZ33" i="1"/>
  <c r="BV33" i="1"/>
  <c r="BX33" i="1"/>
  <c r="BI23" i="1"/>
  <c r="BV23" i="1"/>
  <c r="CB23" i="1"/>
  <c r="BJ23" i="1"/>
  <c r="BW23" i="1"/>
  <c r="BK23" i="1"/>
  <c r="BX23" i="1"/>
  <c r="BU23" i="1"/>
  <c r="BY23" i="1"/>
  <c r="BZ23" i="1"/>
  <c r="CA23" i="1"/>
  <c r="BT23" i="1"/>
  <c r="BT15" i="1" l="1"/>
  <c r="BW15" i="1"/>
  <c r="BV15" i="1"/>
  <c r="BY15" i="1"/>
  <c r="BJ15" i="1"/>
  <c r="BX15" i="1"/>
  <c r="CA15" i="1"/>
  <c r="BK15" i="1"/>
  <c r="BP15" i="1" s="1"/>
  <c r="CB15" i="1"/>
  <c r="BU15" i="1"/>
  <c r="BI15" i="1"/>
  <c r="BN15" i="1" s="1"/>
  <c r="BR16" i="1"/>
  <c r="BH16" i="1"/>
  <c r="BM16" i="1" s="1"/>
  <c r="BH21" i="1"/>
  <c r="BS21" i="1"/>
  <c r="BR21" i="1"/>
  <c r="AT20" i="1"/>
  <c r="BI30" i="1"/>
  <c r="BV30" i="1"/>
  <c r="CB30" i="1"/>
  <c r="BJ30" i="1"/>
  <c r="BW30" i="1"/>
  <c r="BU30" i="1"/>
  <c r="BX30" i="1"/>
  <c r="BY30" i="1"/>
  <c r="BK30" i="1"/>
  <c r="BZ30" i="1"/>
  <c r="BT30" i="1"/>
  <c r="CA30" i="1"/>
  <c r="BH30" i="1"/>
  <c r="BS30" i="1"/>
  <c r="BR30" i="1"/>
  <c r="BO15" i="1" l="1"/>
  <c r="AK15" i="1"/>
  <c r="AT21" i="1"/>
  <c r="AT22" i="1" l="1"/>
  <c r="CZ14" i="1"/>
  <c r="DA14" i="1"/>
  <c r="CZ13" i="1"/>
  <c r="DA13" i="1"/>
  <c r="AT23" i="1" l="1"/>
  <c r="CZ8" i="1"/>
  <c r="Z35" i="1"/>
  <c r="CN8" i="1"/>
  <c r="CM8" i="1"/>
  <c r="CL8" i="1"/>
  <c r="CK8" i="1"/>
  <c r="CJ8" i="1"/>
  <c r="CI8" i="1"/>
  <c r="CH8" i="1"/>
  <c r="CG8" i="1"/>
  <c r="CF8" i="1"/>
  <c r="CE8" i="1"/>
  <c r="CD8" i="1"/>
  <c r="CC8" i="1"/>
  <c r="CD3" i="1"/>
  <c r="AC41" i="1" l="1"/>
  <c r="AF5" i="4"/>
  <c r="AF3" i="4"/>
  <c r="AC38" i="1"/>
  <c r="AI41" i="1"/>
  <c r="AE5" i="4" s="1"/>
  <c r="E17" i="4"/>
  <c r="AT24" i="1"/>
  <c r="CE16" i="1"/>
  <c r="CK22" i="1"/>
  <c r="CG16" i="1"/>
  <c r="CN16" i="1"/>
  <c r="CD16" i="1"/>
  <c r="CJ22" i="1"/>
  <c r="CL16" i="1"/>
  <c r="CD22" i="1"/>
  <c r="CC16" i="1"/>
  <c r="CH22" i="1"/>
  <c r="CI22" i="1"/>
  <c r="CE22" i="1"/>
  <c r="CG22" i="1"/>
  <c r="CM16" i="1"/>
  <c r="CF16" i="1"/>
  <c r="CK16" i="1"/>
  <c r="CH16" i="1"/>
  <c r="CL22" i="1"/>
  <c r="CM22" i="1"/>
  <c r="CC22" i="1"/>
  <c r="CN22" i="1"/>
  <c r="CJ16" i="1"/>
  <c r="CF22" i="1"/>
  <c r="CI16" i="1"/>
  <c r="CJ19" i="1"/>
  <c r="CK19" i="1"/>
  <c r="CC18" i="1"/>
  <c r="CI19" i="1"/>
  <c r="CD18" i="1"/>
  <c r="CC25" i="1"/>
  <c r="CE18" i="1"/>
  <c r="CJ18" i="1"/>
  <c r="CI25" i="1"/>
  <c r="CM24" i="1"/>
  <c r="CJ24" i="1"/>
  <c r="CE19" i="1"/>
  <c r="CF19" i="1"/>
  <c r="CJ25" i="1"/>
  <c r="CH19" i="1"/>
  <c r="CK24" i="1"/>
  <c r="CE25" i="1"/>
  <c r="CD25" i="1"/>
  <c r="CL24" i="1"/>
  <c r="CC24" i="1"/>
  <c r="CE24" i="1"/>
  <c r="CF25" i="1"/>
  <c r="CF18" i="1"/>
  <c r="CI18" i="1"/>
  <c r="CK25" i="1"/>
  <c r="CM18" i="1"/>
  <c r="CC19" i="1"/>
  <c r="CG25" i="1"/>
  <c r="CM19" i="1"/>
  <c r="CH25" i="1"/>
  <c r="CL19" i="1"/>
  <c r="CL25" i="1"/>
  <c r="CG19" i="1"/>
  <c r="CG18" i="1"/>
  <c r="CD24" i="1"/>
  <c r="CL18" i="1"/>
  <c r="CH18" i="1"/>
  <c r="CD19" i="1"/>
  <c r="CN18" i="1"/>
  <c r="CH24" i="1"/>
  <c r="CG24" i="1"/>
  <c r="CM25" i="1"/>
  <c r="CI24" i="1"/>
  <c r="CK18" i="1"/>
  <c r="CF24" i="1"/>
  <c r="CN24" i="1"/>
  <c r="CN19" i="1"/>
  <c r="CN25" i="1"/>
  <c r="CM28" i="1"/>
  <c r="CH15" i="1"/>
  <c r="CM31" i="1"/>
  <c r="CD26" i="1"/>
  <c r="CC32" i="1"/>
  <c r="CK21" i="1"/>
  <c r="CH21" i="1"/>
  <c r="CK33" i="1"/>
  <c r="CJ28" i="1"/>
  <c r="CK17" i="1"/>
  <c r="CF34" i="1"/>
  <c r="CI29" i="1"/>
  <c r="CI26" i="1"/>
  <c r="CC21" i="1"/>
  <c r="CK31" i="1"/>
  <c r="CK28" i="1"/>
  <c r="CK23" i="1"/>
  <c r="CF29" i="1"/>
  <c r="CK32" i="1"/>
  <c r="CM26" i="1"/>
  <c r="CC27" i="1"/>
  <c r="CE32" i="1"/>
  <c r="CF20" i="1"/>
  <c r="CL17" i="1"/>
  <c r="CE27" i="1"/>
  <c r="CN29" i="1"/>
  <c r="CL21" i="1"/>
  <c r="CJ17" i="1"/>
  <c r="CC23" i="1"/>
  <c r="CC17" i="1"/>
  <c r="CM32" i="1"/>
  <c r="CK27" i="1"/>
  <c r="CE15" i="1"/>
  <c r="CE17" i="1"/>
  <c r="CN17" i="1"/>
  <c r="CI34" i="1"/>
  <c r="CG28" i="1"/>
  <c r="CL26" i="1"/>
  <c r="CF28" i="1"/>
  <c r="CM23" i="1"/>
  <c r="CJ21" i="1"/>
  <c r="CN23" i="1"/>
  <c r="CM15" i="1"/>
  <c r="CM27" i="1"/>
  <c r="CD23" i="1"/>
  <c r="CJ29" i="1"/>
  <c r="CF23" i="1"/>
  <c r="CF27" i="1"/>
  <c r="CN20" i="1"/>
  <c r="CE31" i="1"/>
  <c r="CG23" i="1"/>
  <c r="CK29" i="1"/>
  <c r="CE29" i="1"/>
  <c r="CF31" i="1"/>
  <c r="CJ23" i="1"/>
  <c r="CF17" i="1"/>
  <c r="CC31" i="1"/>
  <c r="CE23" i="1"/>
  <c r="CE21" i="1"/>
  <c r="CL32" i="1"/>
  <c r="CD31" i="1"/>
  <c r="CC33" i="1"/>
  <c r="CF21" i="1"/>
  <c r="CH34" i="1"/>
  <c r="CI27" i="1"/>
  <c r="CI23" i="1"/>
  <c r="CI32" i="1"/>
  <c r="CG33" i="1"/>
  <c r="CH28" i="1"/>
  <c r="CH27" i="1"/>
  <c r="CI31" i="1"/>
  <c r="CL28" i="1"/>
  <c r="CJ33" i="1"/>
  <c r="CM17" i="1"/>
  <c r="CH33" i="1"/>
  <c r="CK26" i="1"/>
  <c r="CH23" i="1"/>
  <c r="CN15" i="1"/>
  <c r="CD17" i="1"/>
  <c r="CE20" i="1"/>
  <c r="CG31" i="1"/>
  <c r="CL15" i="1"/>
  <c r="CG29" i="1"/>
  <c r="CD28" i="1"/>
  <c r="CG17" i="1"/>
  <c r="CJ32" i="1"/>
  <c r="CK34" i="1"/>
  <c r="CL31" i="1"/>
  <c r="CN28" i="1"/>
  <c r="CN34" i="1"/>
  <c r="CG34" i="1"/>
  <c r="CF33" i="1"/>
  <c r="CN27" i="1"/>
  <c r="CD27" i="1"/>
  <c r="CC15" i="1"/>
  <c r="CD21" i="1"/>
  <c r="CH17" i="1"/>
  <c r="CL27" i="1"/>
  <c r="CG32" i="1"/>
  <c r="CC28" i="1"/>
  <c r="CE34" i="1"/>
  <c r="CG20" i="1"/>
  <c r="CF26" i="1"/>
  <c r="CJ31" i="1"/>
  <c r="CH29" i="1"/>
  <c r="CH32" i="1"/>
  <c r="CJ26" i="1"/>
  <c r="CN31" i="1"/>
  <c r="CF32" i="1"/>
  <c r="CE33" i="1"/>
  <c r="CI17" i="1"/>
  <c r="CM33" i="1"/>
  <c r="CD34" i="1"/>
  <c r="CD15" i="1"/>
  <c r="CN21" i="1"/>
  <c r="CC34" i="1"/>
  <c r="CH31" i="1"/>
  <c r="CI21" i="1"/>
  <c r="CE28" i="1"/>
  <c r="CC20" i="1"/>
  <c r="CK15" i="1"/>
  <c r="CL34" i="1"/>
  <c r="CN33" i="1"/>
  <c r="CG15" i="1"/>
  <c r="CN32" i="1"/>
  <c r="CG26" i="1"/>
  <c r="CK20" i="1"/>
  <c r="CC29" i="1"/>
  <c r="CI15" i="1"/>
  <c r="CL23" i="1"/>
  <c r="CL29" i="1"/>
  <c r="CG27" i="1"/>
  <c r="CN26" i="1"/>
  <c r="CJ20" i="1"/>
  <c r="CC26" i="1"/>
  <c r="CH26" i="1"/>
  <c r="CD33" i="1"/>
  <c r="CG21" i="1"/>
  <c r="CL20" i="1"/>
  <c r="CM29" i="1"/>
  <c r="CD32" i="1"/>
  <c r="CI33" i="1"/>
  <c r="CJ27" i="1"/>
  <c r="CI20" i="1"/>
  <c r="CI28" i="1"/>
  <c r="CL33" i="1"/>
  <c r="CJ15" i="1"/>
  <c r="CD20" i="1"/>
  <c r="CM34" i="1"/>
  <c r="CH20" i="1"/>
  <c r="CD29" i="1"/>
  <c r="CE26" i="1"/>
  <c r="CF15" i="1"/>
  <c r="CM20" i="1"/>
  <c r="CM21" i="1"/>
  <c r="CJ34" i="1"/>
  <c r="CF30" i="1"/>
  <c r="CE30" i="1"/>
  <c r="CD30" i="1"/>
  <c r="CI30" i="1"/>
  <c r="CK30" i="1"/>
  <c r="CH30" i="1"/>
  <c r="CM30" i="1"/>
  <c r="CC30" i="1"/>
  <c r="CG30" i="1"/>
  <c r="CN30" i="1"/>
  <c r="CJ30" i="1"/>
  <c r="CL30" i="1"/>
  <c r="E13" i="4"/>
  <c r="AI38" i="1"/>
  <c r="AE3" i="4" s="1"/>
  <c r="CR30" i="1" l="1"/>
  <c r="CW30" i="1" s="1"/>
  <c r="CR28" i="1"/>
  <c r="CW28" i="1" s="1"/>
  <c r="CQ23" i="1"/>
  <c r="CV23" i="1" s="1"/>
  <c r="CR32" i="1"/>
  <c r="CW32" i="1" s="1"/>
  <c r="AT25" i="1"/>
  <c r="CQ20" i="1"/>
  <c r="CV20" i="1" s="1"/>
  <c r="CO20" i="1"/>
  <c r="CT20" i="1" s="1"/>
  <c r="CR22" i="1"/>
  <c r="CW22" i="1" s="1"/>
  <c r="CP31" i="1"/>
  <c r="CU31" i="1" s="1"/>
  <c r="CP29" i="1"/>
  <c r="CU29" i="1" s="1"/>
  <c r="CO17" i="1"/>
  <c r="CT17" i="1" s="1"/>
  <c r="CR17" i="1"/>
  <c r="CW17" i="1" s="1"/>
  <c r="CQ29" i="1"/>
  <c r="CV29" i="1" s="1"/>
  <c r="CR18" i="1"/>
  <c r="CW18" i="1" s="1"/>
  <c r="CQ18" i="1"/>
  <c r="CV18" i="1" s="1"/>
  <c r="CQ16" i="1"/>
  <c r="CV16" i="1" s="1"/>
  <c r="CR29" i="1"/>
  <c r="CW29" i="1" s="1"/>
  <c r="CQ31" i="1"/>
  <c r="CV31" i="1" s="1"/>
  <c r="CO23" i="1"/>
  <c r="CT23" i="1" s="1"/>
  <c r="CQ28" i="1"/>
  <c r="CV28" i="1" s="1"/>
  <c r="CQ33" i="1"/>
  <c r="CV33" i="1" s="1"/>
  <c r="CP15" i="1"/>
  <c r="CU15" i="1" s="1"/>
  <c r="CQ17" i="1"/>
  <c r="CV17" i="1" s="1"/>
  <c r="CO31" i="1"/>
  <c r="CT31" i="1" s="1"/>
  <c r="CQ25" i="1"/>
  <c r="CV25" i="1" s="1"/>
  <c r="CP18" i="1"/>
  <c r="CU18" i="1" s="1"/>
  <c r="CP22" i="1"/>
  <c r="CU22" i="1" s="1"/>
  <c r="CQ19" i="1"/>
  <c r="CV19" i="1" s="1"/>
  <c r="CR33" i="1"/>
  <c r="CW33" i="1" s="1"/>
  <c r="CQ34" i="1"/>
  <c r="CV34" i="1" s="1"/>
  <c r="CO25" i="1"/>
  <c r="CT25" i="1" s="1"/>
  <c r="CO15" i="1"/>
  <c r="CT15" i="1" s="1"/>
  <c r="CQ27" i="1"/>
  <c r="CV27" i="1" s="1"/>
  <c r="CP23" i="1"/>
  <c r="CU23" i="1" s="1"/>
  <c r="CP20" i="1"/>
  <c r="CU20" i="1" s="1"/>
  <c r="CP34" i="1"/>
  <c r="CU34" i="1" s="1"/>
  <c r="CO32" i="1"/>
  <c r="CT32" i="1" s="1"/>
  <c r="CQ22" i="1"/>
  <c r="CV22" i="1" s="1"/>
  <c r="CP27" i="1"/>
  <c r="CU27" i="1" s="1"/>
  <c r="CQ30" i="1"/>
  <c r="CV30" i="1" s="1"/>
  <c r="CR23" i="1"/>
  <c r="CW23" i="1" s="1"/>
  <c r="CQ21" i="1"/>
  <c r="CV21" i="1" s="1"/>
  <c r="CO28" i="1"/>
  <c r="CT28" i="1" s="1"/>
  <c r="CR31" i="1"/>
  <c r="CW31" i="1" s="1"/>
  <c r="CR15" i="1"/>
  <c r="CW15" i="1" s="1"/>
  <c r="CP25" i="1"/>
  <c r="CU25" i="1" s="1"/>
  <c r="CO26" i="1"/>
  <c r="CT26" i="1" s="1"/>
  <c r="CQ15" i="1"/>
  <c r="CV15" i="1" s="1"/>
  <c r="CP21" i="1"/>
  <c r="CU21" i="1" s="1"/>
  <c r="CP28" i="1"/>
  <c r="CU28" i="1" s="1"/>
  <c r="CR21" i="1"/>
  <c r="CW21" i="1" s="1"/>
  <c r="CO27" i="1"/>
  <c r="CT27" i="1" s="1"/>
  <c r="CP24" i="1"/>
  <c r="CU24" i="1" s="1"/>
  <c r="CO19" i="1"/>
  <c r="CT19" i="1" s="1"/>
  <c r="CO18" i="1"/>
  <c r="CT18" i="1" s="1"/>
  <c r="CP16" i="1"/>
  <c r="CU16" i="1" s="1"/>
  <c r="CO16" i="1"/>
  <c r="CT16" i="1" s="1"/>
  <c r="CO30" i="1"/>
  <c r="CT30" i="1" s="1"/>
  <c r="CO29" i="1"/>
  <c r="CT29" i="1" s="1"/>
  <c r="CR34" i="1"/>
  <c r="CW34" i="1" s="1"/>
  <c r="CO34" i="1"/>
  <c r="CT34" i="1" s="1"/>
  <c r="CR27" i="1"/>
  <c r="CW27" i="1" s="1"/>
  <c r="CP33" i="1"/>
  <c r="CU33" i="1" s="1"/>
  <c r="CO33" i="1"/>
  <c r="CT33" i="1" s="1"/>
  <c r="CP17" i="1"/>
  <c r="CU17" i="1" s="1"/>
  <c r="CR26" i="1"/>
  <c r="CW26" i="1" s="1"/>
  <c r="CO21" i="1"/>
  <c r="CT21" i="1" s="1"/>
  <c r="CR25" i="1"/>
  <c r="CW25" i="1" s="1"/>
  <c r="CO24" i="1"/>
  <c r="CT24" i="1" s="1"/>
  <c r="CO22" i="1"/>
  <c r="CT22" i="1" s="1"/>
  <c r="CP30" i="1"/>
  <c r="CU30" i="1" s="1"/>
  <c r="CR20" i="1"/>
  <c r="CW20" i="1" s="1"/>
  <c r="CP32" i="1"/>
  <c r="CU32" i="1" s="1"/>
  <c r="CP26" i="1"/>
  <c r="CU26" i="1" s="1"/>
  <c r="CQ32" i="1"/>
  <c r="CV32" i="1" s="1"/>
  <c r="CQ26" i="1"/>
  <c r="CV26" i="1" s="1"/>
  <c r="CQ24" i="1"/>
  <c r="CV24" i="1" s="1"/>
  <c r="CR19" i="1"/>
  <c r="CW19" i="1" s="1"/>
  <c r="CR24" i="1"/>
  <c r="CW24" i="1" s="1"/>
  <c r="CP19" i="1"/>
  <c r="CU19" i="1" s="1"/>
  <c r="CR16" i="1"/>
  <c r="CW16" i="1" s="1"/>
  <c r="K34" i="1"/>
  <c r="AW14" i="1"/>
  <c r="K19" i="1"/>
  <c r="K23" i="1"/>
  <c r="K24" i="1"/>
  <c r="K30" i="1"/>
  <c r="AW13" i="1"/>
  <c r="BA14" i="1"/>
  <c r="BB14" i="1"/>
  <c r="BB13" i="1"/>
  <c r="BA13" i="1"/>
  <c r="AV14" i="1"/>
  <c r="AF25" i="1"/>
  <c r="AF27" i="1"/>
  <c r="AF29" i="1"/>
  <c r="AF31" i="1"/>
  <c r="AF33" i="1"/>
  <c r="AV13" i="1"/>
  <c r="AH35" i="1"/>
  <c r="AE8" i="4" s="1"/>
  <c r="AB35" i="1"/>
  <c r="AE7" i="4" s="1"/>
  <c r="AE6" i="4"/>
  <c r="AX14" i="1" l="1"/>
  <c r="AY14" i="1" s="1"/>
  <c r="AX13" i="1"/>
  <c r="AY13" i="1" s="1"/>
  <c r="AG20" i="4" s="1"/>
  <c r="DH13" i="1"/>
  <c r="DH14" i="1"/>
  <c r="AT26" i="1"/>
  <c r="CX31" i="1"/>
  <c r="CX28" i="1"/>
  <c r="CX18" i="1"/>
  <c r="CX17" i="1"/>
  <c r="CX23" i="1"/>
  <c r="CX29" i="1"/>
  <c r="CX33" i="1"/>
  <c r="CX20" i="1"/>
  <c r="CX19" i="1"/>
  <c r="CX22" i="1"/>
  <c r="CX27" i="1"/>
  <c r="CX30" i="1"/>
  <c r="CX32" i="1"/>
  <c r="CX15" i="1"/>
  <c r="CX24" i="1"/>
  <c r="CX25" i="1"/>
  <c r="AG25" i="1" s="1"/>
  <c r="AI25" i="1" s="1"/>
  <c r="CX16" i="1"/>
  <c r="CX26" i="1"/>
  <c r="CX21" i="1"/>
  <c r="CX34" i="1"/>
  <c r="K28" i="1"/>
  <c r="K22" i="1"/>
  <c r="AF34" i="1"/>
  <c r="AF32" i="1"/>
  <c r="AF30" i="1"/>
  <c r="AF28" i="1"/>
  <c r="AF26" i="1"/>
  <c r="K33" i="1"/>
  <c r="K27" i="1"/>
  <c r="K21" i="1"/>
  <c r="K29" i="1"/>
  <c r="AF24" i="1"/>
  <c r="K32" i="1"/>
  <c r="K26" i="1"/>
  <c r="K20" i="1"/>
  <c r="K31" i="1"/>
  <c r="K25" i="1"/>
  <c r="BC13" i="1"/>
  <c r="BC14" i="1"/>
  <c r="X35" i="1"/>
  <c r="K13" i="1"/>
  <c r="K14" i="1"/>
  <c r="K18" i="1"/>
  <c r="K16" i="1"/>
  <c r="K15" i="1"/>
  <c r="K17" i="1"/>
  <c r="BB7" i="1"/>
  <c r="BA7" i="1"/>
  <c r="BD13" i="1" l="1"/>
  <c r="Y5" i="4"/>
  <c r="AT27" i="1"/>
  <c r="V2" i="1"/>
  <c r="BD14" i="1"/>
  <c r="BE14" i="1" s="1"/>
  <c r="BQ14" i="1" s="1"/>
  <c r="AT28" i="1" l="1"/>
  <c r="BF14" i="1"/>
  <c r="BH14" i="1"/>
  <c r="BM14" i="1" s="1"/>
  <c r="BS14" i="1"/>
  <c r="BR14" i="1"/>
  <c r="AG27" i="1"/>
  <c r="AI27" i="1" s="1"/>
  <c r="CD14" i="1" l="1"/>
  <c r="CE14" i="1"/>
  <c r="CC14" i="1"/>
  <c r="AT29" i="1"/>
  <c r="AF23" i="1"/>
  <c r="AF20" i="1"/>
  <c r="AF21" i="1"/>
  <c r="AF19" i="1"/>
  <c r="BT14" i="1"/>
  <c r="BW14" i="1"/>
  <c r="BK14" i="1"/>
  <c r="BP14" i="1" s="1"/>
  <c r="BZ14" i="1"/>
  <c r="BX14" i="1"/>
  <c r="BJ14" i="1"/>
  <c r="AK14" i="1" s="1"/>
  <c r="BU14" i="1"/>
  <c r="BV14" i="1"/>
  <c r="BY14" i="1"/>
  <c r="BI14" i="1"/>
  <c r="BN14" i="1" s="1"/>
  <c r="CA14" i="1"/>
  <c r="CB14" i="1"/>
  <c r="AF22" i="1"/>
  <c r="AG24" i="1"/>
  <c r="AI24" i="1" s="1"/>
  <c r="AF17" i="1"/>
  <c r="AF15" i="1"/>
  <c r="AF16" i="1"/>
  <c r="AF18" i="1"/>
  <c r="AG29" i="1"/>
  <c r="AI29" i="1" s="1"/>
  <c r="AG31" i="1"/>
  <c r="AI31" i="1" s="1"/>
  <c r="AG34" i="1"/>
  <c r="AI34" i="1" s="1"/>
  <c r="AG32" i="1"/>
  <c r="AI32" i="1" s="1"/>
  <c r="AG26" i="1"/>
  <c r="AI26" i="1" s="1"/>
  <c r="BO14" i="1" l="1"/>
  <c r="CO14" i="1"/>
  <c r="CT14" i="1" s="1"/>
  <c r="CH14" i="1"/>
  <c r="CI14" i="1"/>
  <c r="CK14" i="1"/>
  <c r="CG14" i="1"/>
  <c r="CF14" i="1"/>
  <c r="CN14" i="1"/>
  <c r="CL14" i="1"/>
  <c r="CM14" i="1"/>
  <c r="CJ14" i="1"/>
  <c r="AT30" i="1"/>
  <c r="AG21" i="1"/>
  <c r="AI21" i="1" s="1"/>
  <c r="AG19" i="1"/>
  <c r="AI19" i="1" s="1"/>
  <c r="AG16" i="1"/>
  <c r="AG23" i="1"/>
  <c r="AI23" i="1" s="1"/>
  <c r="AG22" i="1"/>
  <c r="AI22" i="1" s="1"/>
  <c r="AG20" i="1"/>
  <c r="AI20" i="1" s="1"/>
  <c r="AG18" i="1"/>
  <c r="AG15" i="1"/>
  <c r="AG17" i="1"/>
  <c r="AG33" i="1"/>
  <c r="AI33" i="1" s="1"/>
  <c r="AG30" i="1"/>
  <c r="AI30" i="1" s="1"/>
  <c r="AG28" i="1"/>
  <c r="AI28" i="1" s="1"/>
  <c r="CQ14" i="1" l="1"/>
  <c r="CV14" i="1" s="1"/>
  <c r="CP14" i="1"/>
  <c r="CU14" i="1" s="1"/>
  <c r="CR14" i="1"/>
  <c r="CW14" i="1" s="1"/>
  <c r="AF14" i="1"/>
  <c r="AT31" i="1"/>
  <c r="DA8" i="1"/>
  <c r="AI15" i="1"/>
  <c r="AI18" i="1"/>
  <c r="AF4" i="4" l="1"/>
  <c r="AC40" i="1"/>
  <c r="CX14" i="1"/>
  <c r="AT32" i="1"/>
  <c r="AI40" i="1"/>
  <c r="AE4" i="4" s="1"/>
  <c r="AI17" i="1"/>
  <c r="AI16" i="1"/>
  <c r="AG14" i="1" l="1"/>
  <c r="AT33" i="1"/>
  <c r="BE13" i="1"/>
  <c r="BQ13" i="1" s="1"/>
  <c r="AA20" i="4" s="1"/>
  <c r="BF13" i="1"/>
  <c r="AT34" i="1" l="1"/>
  <c r="BW13" i="1"/>
  <c r="BX13" i="1"/>
  <c r="BV13" i="1"/>
  <c r="BY13" i="1"/>
  <c r="BU13" i="1"/>
  <c r="BZ13" i="1"/>
  <c r="BT13" i="1"/>
  <c r="CA13" i="1"/>
  <c r="CB13" i="1"/>
  <c r="BH13" i="1"/>
  <c r="CC13" i="1"/>
  <c r="BR13" i="1"/>
  <c r="BS13" i="1"/>
  <c r="BK13" i="1"/>
  <c r="BJ13" i="1"/>
  <c r="Z24" i="4" s="1"/>
  <c r="BI13" i="1"/>
  <c r="CK13" i="1" l="1"/>
  <c r="AC24" i="4"/>
  <c r="CH13" i="1"/>
  <c r="AC22" i="4"/>
  <c r="BN13" i="1"/>
  <c r="AE22" i="4" s="1"/>
  <c r="Z22" i="4"/>
  <c r="CN13" i="1"/>
  <c r="AC26" i="4"/>
  <c r="CM13" i="1"/>
  <c r="AB26" i="4"/>
  <c r="CJ13" i="1"/>
  <c r="CQ13" i="1" s="1"/>
  <c r="AB24" i="4"/>
  <c r="CI13" i="1"/>
  <c r="AA24" i="4"/>
  <c r="BM13" i="1"/>
  <c r="AE20" i="4" s="1"/>
  <c r="Z20" i="4"/>
  <c r="CE13" i="1"/>
  <c r="AC20" i="4"/>
  <c r="CF13" i="1"/>
  <c r="AA22" i="4"/>
  <c r="CD13" i="1"/>
  <c r="AB20" i="4"/>
  <c r="CL13" i="1"/>
  <c r="CR13" i="1" s="1"/>
  <c r="CW13" i="1" s="1"/>
  <c r="AF26" i="4" s="1"/>
  <c r="AA26" i="4"/>
  <c r="BP13" i="1"/>
  <c r="AE26" i="4" s="1"/>
  <c r="Z26" i="4"/>
  <c r="CG13" i="1"/>
  <c r="AB22" i="4"/>
  <c r="BO13" i="1"/>
  <c r="AE24" i="4" s="1"/>
  <c r="CP13" i="1" l="1"/>
  <c r="CO13" i="1"/>
  <c r="CT13" i="1" s="1"/>
  <c r="AF20" i="4" s="1"/>
  <c r="AC29" i="4"/>
  <c r="CU13" i="1"/>
  <c r="AF22" i="4" s="1"/>
  <c r="AF13" i="1"/>
  <c r="AB29" i="4"/>
  <c r="AA29" i="4"/>
  <c r="CV13" i="1"/>
  <c r="AI14" i="1"/>
  <c r="CX13" i="1" l="1"/>
  <c r="AF24" i="4"/>
  <c r="AG13" i="1" l="1"/>
  <c r="AF29" i="4"/>
  <c r="AI13" i="1" l="1"/>
  <c r="AI35" i="1" s="1"/>
  <c r="AI46" i="1" s="1"/>
  <c r="AG35" i="1"/>
  <c r="AE9" i="4" s="1"/>
  <c r="AE11" i="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<sst xmlns="http://schemas.openxmlformats.org/spreadsheetml/2006/main" count="282" uniqueCount="192">
  <si>
    <t>Über-
nacht-
geld</t>
  </si>
  <si>
    <t>Abreise</t>
  </si>
  <si>
    <t>Rückkehr</t>
  </si>
  <si>
    <t>Datum</t>
  </si>
  <si>
    <t>Uhrzeit</t>
  </si>
  <si>
    <t>von</t>
  </si>
  <si>
    <t>nach</t>
  </si>
  <si>
    <t>Dienstreise nach</t>
  </si>
  <si>
    <t>Zweck der Reise</t>
  </si>
  <si>
    <t>Bemerkungen</t>
  </si>
  <si>
    <t>Für die Richtigkeit der Angaben</t>
  </si>
  <si>
    <t>..................................................................................................................................................................</t>
  </si>
  <si>
    <t>Unterschrift des Antragstellers</t>
  </si>
  <si>
    <t>zusammen</t>
  </si>
  <si>
    <t>Bischöfliches Stiftungsschulamt Rottenburg</t>
  </si>
  <si>
    <t>Name:</t>
  </si>
  <si>
    <t>Anschrift:</t>
  </si>
  <si>
    <t>Dienststelle:</t>
  </si>
  <si>
    <t>€</t>
  </si>
  <si>
    <t>Unterschrift des Dienstvorgesetzten</t>
  </si>
  <si>
    <t>Tagegeldsätze:</t>
  </si>
  <si>
    <t>ab 8 Std.</t>
  </si>
  <si>
    <t>ab 14 Std.</t>
  </si>
  <si>
    <t>ganzer Tag</t>
  </si>
  <si>
    <t>Übernachtungsgeld:</t>
  </si>
  <si>
    <t>Frühstück</t>
  </si>
  <si>
    <t>Mittagessen</t>
  </si>
  <si>
    <t>Abendessen</t>
  </si>
  <si>
    <t>Übernachtungsgeld</t>
  </si>
  <si>
    <t>SUMME:</t>
  </si>
  <si>
    <t>zuzüglich km-Geld für …..</t>
  </si>
  <si>
    <t>, den</t>
  </si>
  <si>
    <t>öffentl. Verkehrsmittel</t>
  </si>
  <si>
    <t>Nebenkosten</t>
  </si>
  <si>
    <t>Tip für neue Nutzer dieser Tabelle:</t>
  </si>
  <si>
    <t>ME</t>
  </si>
  <si>
    <t>AE</t>
  </si>
  <si>
    <t>FS</t>
  </si>
  <si>
    <t>IBAN:</t>
  </si>
  <si>
    <t>Bank:</t>
  </si>
  <si>
    <r>
      <t xml:space="preserve">Datum
</t>
    </r>
    <r>
      <rPr>
        <sz val="6"/>
        <rFont val="Arial"/>
        <family val="2"/>
      </rPr>
      <t>(falls abweichend)</t>
    </r>
  </si>
  <si>
    <t>Anreise/Abreise</t>
  </si>
  <si>
    <t>am gl. Tag</t>
  </si>
  <si>
    <t>et</t>
  </si>
  <si>
    <t>eintägig</t>
  </si>
  <si>
    <t>mt</t>
  </si>
  <si>
    <t>Anreise</t>
  </si>
  <si>
    <t>ganze Tg.</t>
  </si>
  <si>
    <t>Rückreise</t>
  </si>
  <si>
    <t>(Anzahl)</t>
  </si>
  <si>
    <t>mt-Anreise</t>
  </si>
  <si>
    <t>mt-Rückreise</t>
  </si>
  <si>
    <t>mt-ganzeTg</t>
  </si>
  <si>
    <t>Anzahl Mahlzeiten</t>
  </si>
  <si>
    <t>Rest-Tagegeld</t>
  </si>
  <si>
    <t>gesamt</t>
  </si>
  <si>
    <t>…………………………………………………………………………………………….….…..</t>
  </si>
  <si>
    <t>Wird vom BSSA ausgefüllt!</t>
  </si>
  <si>
    <t>3)   Die Anordnung der vorstehenden Dienstreisen bestätigt:</t>
  </si>
  <si>
    <t>X</t>
  </si>
  <si>
    <t>1)   Die Genehmigungen für alle Dienstfahrten liegen bei.</t>
  </si>
  <si>
    <t>Hinweise und Erläuterungen:</t>
  </si>
  <si>
    <r>
      <t xml:space="preserve">Das Symbol der Kaffeetasse           weist auf eine automatische Berechnung hin, Eingaben sind dort in der Regel nicht erforderlich.
</t>
    </r>
    <r>
      <rPr>
        <u/>
        <sz val="10"/>
        <rFont val="Arial"/>
        <family val="2"/>
      </rPr>
      <t/>
    </r>
  </si>
  <si>
    <t>Die Druckeinstellungen für das Tabellenblatt "Fahrten" wurde für einen DIN A3-Ausdruck vorbereitet. Steht kein A3-Drucker zur Verfügung, muss entsprechend mit Verkleinerung gedruckt werden.</t>
  </si>
  <si>
    <t>An-(&gt;16Uhr)/ Abreise(&lt;8Uhr) am Folgetag</t>
  </si>
  <si>
    <t>Mitternachtsregel</t>
  </si>
  <si>
    <t>-------       A b w e s e n h e i t       -------</t>
  </si>
  <si>
    <t>Übernachtung?</t>
  </si>
  <si>
    <t>Nachstehenden Zuwendungen sind mir meines Amtes wegen gewährt worden:</t>
  </si>
  <si>
    <t>Anreisetag bzw. eintägige Reise</t>
  </si>
  <si>
    <t>an vollen Ta-gen (nicht An-/ Rückreisetag)</t>
  </si>
  <si>
    <t>Rückreisetag</t>
  </si>
  <si>
    <t>mit privateig. PKW</t>
  </si>
  <si>
    <t>Fahr-rad</t>
  </si>
  <si>
    <t>Kosten für öffentl. Verkehrs-mittel</t>
  </si>
  <si>
    <t>(Nachweis liegt bei)</t>
  </si>
  <si>
    <t xml:space="preserve">Neben-
kosten
</t>
  </si>
  <si>
    <t>Wegstrecke</t>
  </si>
  <si>
    <t>Anz.</t>
  </si>
  <si>
    <t>Tage-geld
unge-kürzt</t>
  </si>
  <si>
    <t>Rest-tage-geld</t>
  </si>
  <si>
    <t>erhöhter km-Satz</t>
  </si>
  <si>
    <t>bitte Tagegeld prüfen !</t>
  </si>
  <si>
    <t>(ankreuzen)</t>
  </si>
  <si>
    <t>km</t>
  </si>
  <si>
    <t>Fahr-strecke ins-
gesamt</t>
  </si>
  <si>
    <t>Fahr-stre-cke ins-
gesamt</t>
  </si>
  <si>
    <t>Ab-
wesen-
heit   .
(Std.)  .</t>
  </si>
  <si>
    <t>Tagegeld ungekürzt</t>
  </si>
  <si>
    <t>Kürzungsbetrag</t>
  </si>
  <si>
    <t>ganzer Tagessatz:</t>
  </si>
  <si>
    <t>Summen Kürzungsbetrag</t>
  </si>
  <si>
    <t>RK-Summe
Spalten
22, 23; 27 und 28</t>
  </si>
  <si>
    <t>.</t>
  </si>
  <si>
    <t>2)   Es liegt eine grundsätzliche Befreiung von Einzelgenehmigungen vor.</t>
  </si>
  <si>
    <t>Für die Richtigkeit der Angaben:</t>
  </si>
  <si>
    <t>4)</t>
  </si>
  <si>
    <t>1)</t>
  </si>
  <si>
    <t>2)</t>
  </si>
  <si>
    <t>3)</t>
  </si>
  <si>
    <t>KFZ-km</t>
  </si>
  <si>
    <t>normaler Satz</t>
  </si>
  <si>
    <t>erhöhter Satz</t>
  </si>
  <si>
    <t>Fahrrad-Kilometer</t>
  </si>
  <si>
    <t>priv. KFZ</t>
  </si>
  <si>
    <t>priv. KFZ erhöhter Satz wegen erhöhtem dienstlichem Interesse zur Benutzung eines KFZ</t>
  </si>
  <si>
    <t>erhöhter Satz wegen erhöhtem dienst-lichem Interesse zur KFZ-Benutzung</t>
  </si>
  <si>
    <r>
      <t>Es wurde</t>
    </r>
    <r>
      <rPr>
        <b/>
        <sz val="8"/>
        <rFont val="Arial"/>
        <family val="2"/>
      </rPr>
      <t xml:space="preserve"> </t>
    </r>
    <r>
      <rPr>
        <b/>
        <u/>
        <sz val="8"/>
        <rFont val="Arial"/>
        <family val="2"/>
      </rPr>
      <t>keine</t>
    </r>
    <r>
      <rPr>
        <sz val="8"/>
        <rFont val="Arial"/>
        <family val="2"/>
      </rPr>
      <t xml:space="preserve"> Übernachtg.gewährt oder beantragt</t>
    </r>
  </si>
  <si>
    <r>
      <t xml:space="preserve">Eingabe von </t>
    </r>
    <r>
      <rPr>
        <b/>
        <sz val="10"/>
        <color rgb="FF000000"/>
        <rFont val="Arial"/>
        <family val="2"/>
      </rPr>
      <t>Uhrzeiten</t>
    </r>
    <r>
      <rPr>
        <sz val="10"/>
        <color rgb="FF000000"/>
        <rFont val="Arial"/>
        <family val="2"/>
      </rPr>
      <t xml:space="preserve"> mit Doppelpunkt  (z.B.:  </t>
    </r>
    <r>
      <rPr>
        <b/>
        <sz val="12"/>
        <color rgb="FF0000FF"/>
        <rFont val="Arial"/>
        <family val="2"/>
      </rPr>
      <t>7:45</t>
    </r>
    <r>
      <rPr>
        <sz val="10"/>
        <color rgb="FF000000"/>
        <rFont val="Arial"/>
        <family val="2"/>
      </rPr>
      <t xml:space="preserve"> )</t>
    </r>
  </si>
  <si>
    <r>
      <t xml:space="preserve">Eingabe eines </t>
    </r>
    <r>
      <rPr>
        <b/>
        <sz val="10"/>
        <color rgb="FF000000"/>
        <rFont val="Arial"/>
        <family val="2"/>
      </rPr>
      <t>Datums</t>
    </r>
    <r>
      <rPr>
        <sz val="10"/>
        <color rgb="FF000000"/>
        <rFont val="Arial"/>
        <family val="2"/>
      </rPr>
      <t xml:space="preserve"> kann verkürzt erfolgen, z.B.:  3.4.24, die Formatierung macht daraus automatisch </t>
    </r>
    <r>
      <rPr>
        <b/>
        <sz val="10"/>
        <color rgb="FF0000FF"/>
        <rFont val="Arial"/>
        <family val="2"/>
      </rPr>
      <t>03.04.2024</t>
    </r>
  </si>
  <si>
    <t>Tag, Monat und Jahr müssen je durch einen Punkt getrennt werden</t>
  </si>
  <si>
    <r>
      <rPr>
        <u/>
        <sz val="10"/>
        <color rgb="FF000000"/>
        <rFont val="Arial"/>
        <family val="2"/>
      </rPr>
      <t>Besonderheit</t>
    </r>
    <r>
      <rPr>
        <sz val="10"/>
        <color rgb="FF000000"/>
        <rFont val="Arial"/>
        <family val="2"/>
      </rPr>
      <t>: beim Rückkehr-Datum bedarf es keiner Eintragung, wenn die Rückkehr am gleichen Tag erfolgte wie die Abfahrt.</t>
    </r>
  </si>
  <si>
    <t>Eintragungen im Antragsformular:</t>
  </si>
  <si>
    <t>Erläuterungen zur Berechnung der Erstattung:</t>
  </si>
  <si>
    <t>Für die Berechnung der Fahrtkosten werden die km-Sätze verwendet, die in diesem Tabellenblatt "Hinweise-allg.Eingaben" eingetragen sind (siehe oben).</t>
  </si>
  <si>
    <r>
      <rPr>
        <b/>
        <u/>
        <sz val="10"/>
        <color rgb="FF000000"/>
        <rFont val="Arial"/>
        <family val="2"/>
      </rPr>
      <t>Wichtig</t>
    </r>
    <r>
      <rPr>
        <b/>
        <sz val="10"/>
        <color rgb="FF000000"/>
        <rFont val="Arial"/>
        <family val="2"/>
      </rPr>
      <t>:</t>
    </r>
    <r>
      <rPr>
        <sz val="10"/>
        <color rgb="FF000000"/>
        <rFont val="Arial"/>
        <family val="2"/>
      </rPr>
      <t xml:space="preserve"> 
Falls vom Dienstgeber für den Antragsteller die Anwendung des erhöhten km-KFZ-Satzes pauschal bewilligt wurde, so kann dies im unteren Teil des Antragformulars (Punkt 4) durch Klicken angegeben werden. Die Berechnung aller KFZ-Fahrten erfolgt dann automatisch mit dem höheren km-Satz. Dies wird zudem in der Spalte "erhöhter km-Satz" farbig unterlegt gekennzeichnet.
Sollte der höhere km-Satz dagegen nur bei einzelnen Fahrten Anwendung finden, so kann dies für jede Zeile separat vom </t>
    </r>
    <r>
      <rPr>
        <u/>
        <sz val="10"/>
        <color rgb="FF000000"/>
        <rFont val="Arial"/>
        <family val="2"/>
      </rPr>
      <t>BSSA-Sachbearbeiter</t>
    </r>
    <r>
      <rPr>
        <sz val="10"/>
        <color rgb="FF000000"/>
        <rFont val="Arial"/>
        <family val="2"/>
      </rPr>
      <t xml:space="preserve"> angekreuzt werden (auch hier erfolgt für die betreffende Zeile ein farbig unterlegter Hinweis in der Spalte "erhöhter km-Satz"). </t>
    </r>
  </si>
  <si>
    <t>Folgende Berechnungsmodalitäten wurden beim Rechenalgorythmus hierbei berücksichtigt:</t>
  </si>
  <si>
    <t>Bei mehrtägigen Dienstreisen wird die Abwesenheit und das daraus resultierende Tagegeld für jeden Kalendertag separat berechnet.</t>
  </si>
  <si>
    <r>
      <rPr>
        <u/>
        <sz val="10"/>
        <color rgb="FF000000"/>
        <rFont val="Arial"/>
        <family val="2"/>
      </rPr>
      <t>Ausnahme</t>
    </r>
    <r>
      <rPr>
        <sz val="10"/>
        <color rgb="FF000000"/>
        <rFont val="Arial"/>
        <family val="2"/>
      </rPr>
      <t>: Beginnt die Dienstreise nach 16 Uhr und endet vor 8 Uhr des Folgetags, so wird die Abwesenheitszeit und das sich ergebende Tagegeld für den gesamten Zeitraum berechnet (sog. "Mitternachtsregel"), sofern keine Übernachtung stattgefunden hat (--&gt; wird das Eingabefeld "Übernachtungen" freigelassen, wird davon ausgegangen, dass keine Übernachtung stattgefunden hat).  [siehe VwV LRKG 6.2.1]</t>
    </r>
  </si>
  <si>
    <t>1.</t>
  </si>
  <si>
    <t>2.</t>
  </si>
  <si>
    <t>2.1</t>
  </si>
  <si>
    <t>2.2</t>
  </si>
  <si>
    <t>2.3</t>
  </si>
  <si>
    <t>km-Sätze bei Verwendung eines privaten KFZ</t>
  </si>
  <si>
    <t>Tagegeldberechnung</t>
  </si>
  <si>
    <t>3.</t>
  </si>
  <si>
    <t>Übernachtung</t>
  </si>
  <si>
    <t>Die Anwendung der "Mitternachtsregel" (vgl. 2.2) setzt voraus, dass keine Übernachtung stattgefunden hat. In der Spalte "Es wurde keine Übernachtg.gewährt oder beantragt" kann dies durch Eintragung von "x"  bestätigt werden.</t>
  </si>
  <si>
    <t>Bei der automatischen Tagegeldberechnung wird die Anwendung der Mitternachtsregel nur dann einbezogen, wenn sowohl diese Kennzeichnung durch "x" vorgenommen wurde als auch in der Spalte "Übernachtungsgeld" keine Eintragung durch das BSSA  erfolgte.</t>
  </si>
  <si>
    <t>Spalte "Es wurde keine Übernachtung gewährt oder beantragt":</t>
  </si>
  <si>
    <t>Die Spalte "Es wurde keine Übernachtung gewährt oder beantragt" hat darüber hinaus keinen weiteren Einfluss auf die automatische Berechnung. Eine Eintragung in dieser Spalte ist deshalb in den allermeisten Fällen entbehrlich.</t>
  </si>
  <si>
    <t>3.1</t>
  </si>
  <si>
    <t>3.2</t>
  </si>
  <si>
    <t>Übernachtungskosten sind nicht in die automatische Berechnung einbezogen. Der Erstattungsbetrag muss dafür ggf. vom BSSA im vorgesehen Feld eingegeben werden.</t>
  </si>
  <si>
    <t>4.</t>
  </si>
  <si>
    <t>Die Summen der einzelnen Abrechnungsbeträge werden rechts unten auf dem Fomular aufgelistet und addiert.</t>
  </si>
  <si>
    <t>In der vorletzten Zeile kann bei besonderem Bedarf ein weiterer Abrechnungsposten hinzugefügt werden.</t>
  </si>
  <si>
    <t>Zuerst im Registerblatt "Fahrten" die persönlichen Angaben wie Name, Bankverbindung, etc. eintragen.
(Hinweis: Der betroffene Zeitraum wird für die Überschrift automatisch anhand der eingegebenen Fahrten ermittelt.)
Dann als "Blanko-Datei" speichern.
Für jede Abrechnung diese Blanko-Datei öffnen und gleich unter neuem Dateienamen (z.B. "RK_Juli_2024") speichern.</t>
  </si>
  <si>
    <t>Auswertung</t>
  </si>
  <si>
    <t>Erstattungsbetrag:</t>
  </si>
  <si>
    <t>Druck:</t>
  </si>
  <si>
    <t>Dauer</t>
  </si>
  <si>
    <t>Anreisetag</t>
  </si>
  <si>
    <t>ganze Tage</t>
  </si>
  <si>
    <t>SUMMEN:</t>
  </si>
  <si>
    <t>eintägige Dienstreise</t>
  </si>
  <si>
    <t>bzw. "Mitternachtsregel</t>
  </si>
  <si>
    <t>TG un-gekürzt</t>
  </si>
  <si>
    <t>Rest-tagegeld</t>
  </si>
  <si>
    <t>Details zur (Rest-)Tagegeld-Berechnung einer ausgewählen Dienstreise:</t>
  </si>
  <si>
    <t>Ergebnis der Reisekosten</t>
  </si>
  <si>
    <t>Fahrtkosten KFZ (normaler km-Satz):</t>
  </si>
  <si>
    <t>Fahrtkosten KFZ (erhöhter km-Satz):</t>
  </si>
  <si>
    <t>Fahrtkosten Fahrrad:</t>
  </si>
  <si>
    <t>(Rest-)Tagegeld</t>
  </si>
  <si>
    <t>Wähle eine Dienstreise
(angegeben ist Abreisezeitpunkt):</t>
  </si>
  <si>
    <t>Details zur Berechnung:</t>
  </si>
  <si>
    <t>Auf diesem Tabellenblatt "Hinweise - allg.Eingaben" werden die Einzelsummen der Reisekostenbestandteile ebenfalls aufgelistet. (siehe rechts oben, hellblau unterlegt)</t>
  </si>
  <si>
    <t xml:space="preserve">Darunter wird für jede einzelne Dienstfahrt die Rest-Tagegeld-Berechnung erläutert. Hierzu muss im gelben Feld eine Dienstreise ausgewählt werden. </t>
  </si>
  <si>
    <t>4.1</t>
  </si>
  <si>
    <t>4.2</t>
  </si>
  <si>
    <t>4.3</t>
  </si>
  <si>
    <t>"Mitternachts-regel" findet Anwendung</t>
  </si>
  <si>
    <t>eintägig bzw.</t>
  </si>
  <si>
    <t>"Mitternachtsregel" findet Anwendung?</t>
  </si>
  <si>
    <t>Überprüfung TG gewünscht?</t>
  </si>
  <si>
    <t>Reisekostenabrechnung</t>
  </si>
  <si>
    <t>km-Satz …</t>
  </si>
  <si>
    <t>Kürzung Tagegeld bei Gewährung von …</t>
  </si>
  <si>
    <t>Die Druckeinstellung für das Tabellenblatt "Hinweise - allg.Eingaben" beschränkt sich auf die Details zur Berechnung (vgl. 4.2)</t>
  </si>
  <si>
    <t>RK-Sammelformular 3.0
03/2024, Sc</t>
  </si>
  <si>
    <t>Gesamt-Reisezeit</t>
  </si>
  <si>
    <t>erhöhter km-Satz?</t>
  </si>
  <si>
    <t>IBAN-Prüfung:</t>
  </si>
  <si>
    <t>aus IBAN:</t>
  </si>
  <si>
    <t>Zeichenanzahl IBAN:</t>
  </si>
  <si>
    <t>Kto.Nr.:</t>
  </si>
  <si>
    <t>BLZ:</t>
  </si>
  <si>
    <t>Prüfziffer:</t>
  </si>
  <si>
    <t>errechnete Prüfziffer:</t>
  </si>
  <si>
    <t>Check:</t>
  </si>
  <si>
    <r>
      <t xml:space="preserve">Die Eingabe der </t>
    </r>
    <r>
      <rPr>
        <b/>
        <sz val="10"/>
        <color rgb="FF000000"/>
        <rFont val="Arial"/>
        <family val="2"/>
      </rPr>
      <t>IBAN</t>
    </r>
    <r>
      <rPr>
        <sz val="10"/>
        <color rgb="FF000000"/>
        <rFont val="Arial"/>
        <family val="2"/>
      </rPr>
      <t xml:space="preserve"> kann wahlweise mit oder ohne Leerstellen erfolgen. Für deutsche IBAN-Nummern (sofern die IBAN also mit den Buchstaben DE beginnt) erfolgt eine Plausibilitätsprüfung. Bei Unstimmigkeit wird neben der Bankverbindung ein Hinweis gegeben. </t>
    </r>
  </si>
  <si>
    <t>Anzahl Beifahrer</t>
  </si>
  <si>
    <t>Abreise- und Rückkehrdatum dürfen nicht in der Zukunft liegen.</t>
  </si>
  <si>
    <t>Rottenburg</t>
  </si>
  <si>
    <t>Bad Niedernau</t>
  </si>
  <si>
    <t>Fahrt 1:___ 01.04.2024   07:05</t>
  </si>
  <si>
    <t>Nur wenn die Tagegeldberechnung aktiviert wurde (--&gt; ggf. im Antragsformular in der Spalte "bitte Tagegeld prüfen!" ein "x" eintragen (Spalte mit grüner Schrift), wird eine automatische Tagegeldberechnung durchgeführt. Hierfür werden die Tagegeldsätze und Kürzungsanteile bei gewährten Mahlzeiten verwendet, die in diesem Tabellenblatt "Hinweise-allg.Eingaben" eingetragen sind (siehe oben).</t>
  </si>
  <si>
    <t xml:space="preserve">Die prozentualen Kürzungen des Tagegelds wegen unentgeltlich bereitgestellter Mahlzeiten beziehen sich im Landesreisekostengesetz (in der Fassung gültig ab 01.01.2022) auf den vollen Tagessatz. Diese Kürzungen werden in den Berechnungen dieses Tools für jeden Kalendertag separat berechnet und vom Tagegeld des jeweiligen Tages abgezogen. Überschreitet hierbei die Kürzung an einem Kalendertag das Tagegeld, so wird das Resttagegeld für diesen Tag auf Null gesetzt (eine Verrechnung mit dem Tagegeldanspruch eines anderen Tages der gleichen Dienstreise erfolgt also nicht). </t>
  </si>
  <si>
    <t>Sammelformular 3.1</t>
  </si>
  <si>
    <t>(04/2024, Sc)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</si>
</sst>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h:mm;@"/>
    <numFmt numFmtId="165" formatCode="h:mm;@"/>
    <numFmt numFmtId="166" formatCode="[h]:mm"/>
  </numFmts>
  <fonts count="64" x14ac:knownFonts="1">
    <font>
      <sz val="10"/>
      <name val="Arial"/>
    </font>
    <font>
      <sz val="10"/>
      <name val="Arial"/>
      <family val="2"/>
    </font>
    <font>
      <sz val="12"/>
      <name val="Arial"/>
      <family val="2"/>
    </font>
    <font>
      <sz val="8"/>
      <name val="Arial"/>
      <family val="2"/>
    </font>
    <font>
      <sz val="6"/>
      <name val="Arial"/>
      <family val="2"/>
    </font>
    <font>
      <sz val="9"/>
      <name val="Arial"/>
      <family val="2"/>
    </font>
    <font>
      <b/>
      <sz val="8"/>
      <name val="Arial"/>
      <family val="2"/>
    </font>
    <font>
      <sz val="7"/>
      <name val="Arial"/>
      <family val="2"/>
    </font>
    <font>
      <b/>
      <sz val="10"/>
      <name val="Arial"/>
      <family val="2"/>
    </font>
    <font>
      <b/>
      <sz val="12"/>
      <color indexed="12"/>
      <name val="Script MT Bold"/>
      <family val="4"/>
    </font>
    <font>
      <sz val="12"/>
      <name val="Arial"/>
      <family val="2"/>
    </font>
    <font>
      <sz val="10"/>
      <color indexed="12"/>
      <name val="Arial"/>
      <family val="2"/>
    </font>
    <font>
      <sz val="10"/>
      <name val="Arial"/>
      <family val="2"/>
    </font>
    <font>
      <sz val="8"/>
      <name val="Arial"/>
      <family val="2"/>
    </font>
    <font>
      <sz val="6"/>
      <name val="Arial"/>
      <family val="2"/>
    </font>
    <font>
      <b/>
      <sz val="12"/>
      <color indexed="12"/>
      <name val="Arial Narrow"/>
      <family val="2"/>
    </font>
    <font>
      <sz val="10"/>
      <name val="Arial Narrow"/>
      <family val="2"/>
    </font>
    <font>
      <b/>
      <sz val="8"/>
      <color indexed="12"/>
      <name val="Arial Narrow"/>
      <family val="2"/>
    </font>
    <font>
      <b/>
      <sz val="10"/>
      <color indexed="9"/>
      <name val="Arial"/>
      <family val="2"/>
    </font>
    <font>
      <u/>
      <sz val="10"/>
      <name val="Arial"/>
      <family val="2"/>
    </font>
    <font>
      <sz val="12"/>
      <color indexed="12"/>
      <name val="Arial Narrow"/>
      <family val="2"/>
    </font>
    <font>
      <sz val="6"/>
      <color indexed="12"/>
      <name val="Script MT Bold"/>
      <family val="4"/>
    </font>
    <font>
      <b/>
      <sz val="12"/>
      <color indexed="12"/>
      <name val="Arial"/>
      <family val="2"/>
    </font>
    <font>
      <u/>
      <sz val="9"/>
      <name val="Arial"/>
      <family val="2"/>
    </font>
    <font>
      <sz val="10"/>
      <color indexed="55"/>
      <name val="Arial"/>
      <family val="2"/>
    </font>
    <font>
      <b/>
      <u/>
      <sz val="12"/>
      <name val="Arial"/>
      <family val="2"/>
    </font>
    <font>
      <b/>
      <u/>
      <sz val="10"/>
      <name val="Arial"/>
      <family val="2"/>
    </font>
    <font>
      <sz val="16"/>
      <name val="Arial"/>
      <family val="2"/>
    </font>
    <font>
      <b/>
      <sz val="16"/>
      <name val="Arial"/>
      <family val="2"/>
    </font>
    <font>
      <b/>
      <sz val="16"/>
      <color rgb="FF0000FF"/>
      <name val="Arial"/>
      <family val="2"/>
    </font>
    <font>
      <b/>
      <sz val="12"/>
      <color rgb="FF0000FF"/>
      <name val="Arial"/>
      <family val="2"/>
    </font>
    <font>
      <sz val="8"/>
      <color theme="0" tint="-0.499984740745262"/>
      <name val="Arial"/>
      <family val="2"/>
    </font>
    <font>
      <sz val="10"/>
      <color theme="1" tint="0.499984740745262"/>
      <name val="Arial"/>
      <family val="2"/>
    </font>
    <font>
      <sz val="8"/>
      <color theme="1" tint="0.499984740745262"/>
      <name val="Arial"/>
      <family val="2"/>
    </font>
    <font>
      <b/>
      <sz val="10"/>
      <color theme="1" tint="0.499984740745262"/>
      <name val="Arial"/>
      <family val="2"/>
    </font>
    <font>
      <sz val="12"/>
      <color rgb="FF0000FF"/>
      <name val="Arial"/>
      <family val="2"/>
    </font>
    <font>
      <b/>
      <sz val="8"/>
      <color theme="0" tint="-0.499984740745262"/>
      <name val="Arial"/>
      <family val="2"/>
    </font>
    <font>
      <sz val="10"/>
      <color theme="0" tint="-0.499984740745262"/>
      <name val="Arial"/>
      <family val="2"/>
    </font>
    <font>
      <b/>
      <sz val="10"/>
      <color indexed="12"/>
      <name val="Arial Narrow"/>
      <family val="2"/>
    </font>
    <font>
      <b/>
      <sz val="9"/>
      <name val="Arial"/>
      <family val="2"/>
    </font>
    <font>
      <b/>
      <sz val="9"/>
      <color rgb="FF33CC33"/>
      <name val="Arial"/>
      <family val="2"/>
    </font>
    <font>
      <b/>
      <sz val="10"/>
      <color rgb="FF33CC33"/>
      <name val="Arial"/>
      <family val="2"/>
    </font>
    <font>
      <sz val="7"/>
      <color theme="1" tint="0.499984740745262"/>
      <name val="Arial"/>
      <family val="2"/>
    </font>
    <font>
      <sz val="8"/>
      <color indexed="12"/>
      <name val="Arial Narrow"/>
      <family val="2"/>
    </font>
    <font>
      <b/>
      <sz val="12"/>
      <color rgb="FF0000FF"/>
      <name val="Script MT Bold"/>
      <family val="4"/>
    </font>
    <font>
      <b/>
      <sz val="12"/>
      <name val="Arial Narrow"/>
      <family val="2"/>
    </font>
    <font>
      <sz val="10"/>
      <color rgb="FF000000"/>
      <name val="Times New Roman"/>
      <family val="1"/>
    </font>
    <font>
      <b/>
      <u/>
      <sz val="8"/>
      <name val="Arial"/>
      <family val="2"/>
    </font>
    <font>
      <sz val="10"/>
      <color rgb="FF000000"/>
      <name val="Arial"/>
      <family val="2"/>
    </font>
    <font>
      <b/>
      <sz val="10"/>
      <color rgb="FF000000"/>
      <name val="Arial"/>
      <family val="2"/>
    </font>
    <font>
      <b/>
      <sz val="10"/>
      <color rgb="FF0000FF"/>
      <name val="Arial"/>
      <family val="2"/>
    </font>
    <font>
      <u/>
      <sz val="10"/>
      <color rgb="FF000000"/>
      <name val="Arial"/>
      <family val="2"/>
    </font>
    <font>
      <b/>
      <u/>
      <sz val="10"/>
      <color rgb="FF000000"/>
      <name val="Arial"/>
      <family val="2"/>
    </font>
    <font>
      <b/>
      <sz val="14"/>
      <color rgb="FFFF0000"/>
      <name val="Arial"/>
      <family val="2"/>
    </font>
    <font>
      <sz val="10"/>
      <color theme="8" tint="0.79998168889431442"/>
      <name val="Arial"/>
      <family val="2"/>
    </font>
    <font>
      <b/>
      <u/>
      <sz val="10"/>
      <color rgb="FF0000FF"/>
      <name val="Arial"/>
      <family val="2"/>
    </font>
    <font>
      <b/>
      <sz val="8"/>
      <color rgb="FF00B050"/>
      <name val="Arial"/>
      <family val="2"/>
    </font>
    <font>
      <b/>
      <sz val="10"/>
      <color rgb="FF00B050"/>
      <name val="Arial"/>
      <family val="2"/>
    </font>
    <font>
      <sz val="8"/>
      <color theme="0"/>
      <name val="Arial"/>
      <family val="2"/>
    </font>
    <font>
      <b/>
      <sz val="8"/>
      <color theme="0"/>
      <name val="Arial Narrow"/>
      <family val="2"/>
    </font>
    <font>
      <b/>
      <u/>
      <sz val="12"/>
      <color rgb="FF0000FF"/>
      <name val="Arial"/>
      <family val="2"/>
    </font>
    <font>
      <b/>
      <sz val="10"/>
      <color theme="0" tint="-0.499984740745262"/>
      <name val="Arial"/>
      <family val="2"/>
    </font>
    <font>
      <b/>
      <sz val="12"/>
      <name val="Arial"/>
      <family val="2"/>
    </font>
    <font>
      <sz val="8"/>
      <color theme="0" tint="-0.249977111117893"/>
      <name val="Arial"/>
      <family val="2"/>
    </font>
  </fonts>
  <fills count="13">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9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ck">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ck">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auto="1"/>
      </right>
      <top/>
      <bottom/>
      <diagonal/>
    </border>
    <border>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bottom style="medium">
        <color indexed="64"/>
      </bottom>
      <diagonal/>
    </border>
    <border>
      <left style="thin">
        <color theme="0" tint="-0.499984740745262"/>
      </left>
      <right/>
      <top/>
      <bottom/>
      <diagonal/>
    </border>
    <border>
      <left/>
      <right style="thin">
        <color theme="0" tint="-0.499984740745262"/>
      </right>
      <top/>
      <bottom/>
      <diagonal/>
    </border>
    <border>
      <left style="thin">
        <color indexed="64"/>
      </left>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hair">
        <color indexed="64"/>
      </top>
      <bottom/>
      <diagonal/>
    </border>
    <border>
      <left/>
      <right style="thick">
        <color indexed="64"/>
      </right>
      <top style="thick">
        <color indexed="64"/>
      </top>
      <bottom/>
      <diagonal/>
    </border>
    <border>
      <left/>
      <right style="thin">
        <color indexed="64"/>
      </right>
      <top/>
      <bottom style="medium">
        <color indexed="64"/>
      </bottom>
      <diagonal/>
    </border>
    <border>
      <left style="thin">
        <color rgb="FF0000FF"/>
      </left>
      <right style="thin">
        <color rgb="FF0000FF"/>
      </right>
      <top style="thin">
        <color rgb="FF0000FF"/>
      </top>
      <bottom/>
      <diagonal/>
    </border>
    <border>
      <left style="thin">
        <color rgb="FF0000FF"/>
      </left>
      <right style="thin">
        <color rgb="FF0000FF"/>
      </right>
      <top style="hair">
        <color auto="1"/>
      </top>
      <bottom style="thin">
        <color rgb="FF0000FF"/>
      </bottom>
      <diagonal/>
    </border>
    <border>
      <left style="thin">
        <color rgb="FF0000FF"/>
      </left>
      <right style="thin">
        <color rgb="FF0000FF"/>
      </right>
      <top/>
      <bottom/>
      <diagonal/>
    </border>
    <border>
      <left style="medium">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style="medium">
        <color indexed="64"/>
      </right>
      <top style="medium">
        <color indexed="64"/>
      </top>
      <bottom style="thick">
        <color indexed="64"/>
      </bottom>
      <diagonal/>
    </border>
  </borders>
  <cellStyleXfs count="3">
    <xf numFmtId="0" fontId="0" fillId="0" borderId="0"/>
    <xf numFmtId="0" fontId="12" fillId="0" borderId="0"/>
    <xf numFmtId="0" fontId="1" fillId="0" borderId="0"/>
  </cellStyleXfs>
  <cellXfs count="540">
    <xf numFmtId="0" fontId="0" fillId="0" borderId="0" xfId="0"/>
    <xf numFmtId="4" fontId="12" fillId="2" borderId="1" xfId="0" applyNumberFormat="1" applyFont="1" applyFill="1" applyBorder="1" applyAlignment="1" applyProtection="1">
      <alignment vertical="center"/>
      <protection locked="0"/>
    </xf>
    <xf numFmtId="4" fontId="12" fillId="2" borderId="2" xfId="0" applyNumberFormat="1" applyFont="1" applyFill="1" applyBorder="1" applyAlignment="1" applyProtection="1">
      <alignment vertical="center"/>
      <protection locked="0"/>
    </xf>
    <xf numFmtId="4" fontId="12" fillId="2" borderId="3" xfId="0" applyNumberFormat="1" applyFont="1" applyFill="1" applyBorder="1" applyAlignment="1" applyProtection="1">
      <alignment vertical="center"/>
      <protection locked="0"/>
    </xf>
    <xf numFmtId="2" fontId="12" fillId="2" borderId="4" xfId="0" applyNumberFormat="1" applyFont="1" applyFill="1" applyBorder="1" applyAlignment="1" applyProtection="1">
      <alignment vertical="center"/>
      <protection locked="0"/>
    </xf>
    <xf numFmtId="9" fontId="12" fillId="2" borderId="1" xfId="0" applyNumberFormat="1" applyFont="1" applyFill="1" applyBorder="1" applyProtection="1">
      <protection locked="0"/>
    </xf>
    <xf numFmtId="9" fontId="12" fillId="2" borderId="2" xfId="0" applyNumberFormat="1" applyFont="1" applyFill="1" applyBorder="1" applyProtection="1">
      <protection locked="0"/>
    </xf>
    <xf numFmtId="9" fontId="12" fillId="2" borderId="3" xfId="0" applyNumberFormat="1" applyFont="1" applyFill="1" applyBorder="1" applyProtection="1">
      <protection locked="0"/>
    </xf>
    <xf numFmtId="0" fontId="0" fillId="3" borderId="0" xfId="0" applyFill="1" applyProtection="1">
      <protection hidden="1"/>
    </xf>
    <xf numFmtId="0" fontId="10" fillId="3" borderId="0" xfId="0" applyFont="1" applyFill="1" applyAlignment="1" applyProtection="1">
      <alignment horizontal="center"/>
      <protection hidden="1"/>
    </xf>
    <xf numFmtId="0" fontId="14" fillId="4" borderId="0" xfId="0" applyFont="1" applyFill="1" applyProtection="1">
      <protection hidden="1"/>
    </xf>
    <xf numFmtId="0" fontId="0" fillId="4" borderId="0" xfId="0" applyFill="1" applyProtection="1">
      <protection hidden="1"/>
    </xf>
    <xf numFmtId="0" fontId="24" fillId="4" borderId="0" xfId="0" applyFont="1" applyFill="1" applyProtection="1">
      <protection hidden="1"/>
    </xf>
    <xf numFmtId="0" fontId="13" fillId="4" borderId="0" xfId="0" applyFont="1" applyFill="1" applyAlignment="1" applyProtection="1">
      <alignment wrapText="1"/>
      <protection hidden="1"/>
    </xf>
    <xf numFmtId="0" fontId="5" fillId="3" borderId="0" xfId="0" applyFont="1" applyFill="1" applyProtection="1">
      <protection hidden="1"/>
    </xf>
    <xf numFmtId="0" fontId="5" fillId="3" borderId="5" xfId="0" applyFont="1" applyFill="1" applyBorder="1" applyAlignment="1" applyProtection="1">
      <alignment horizontal="center"/>
      <protection hidden="1"/>
    </xf>
    <xf numFmtId="0" fontId="5" fillId="3" borderId="6" xfId="0" applyFont="1" applyFill="1" applyBorder="1" applyProtection="1">
      <protection hidden="1"/>
    </xf>
    <xf numFmtId="0" fontId="5" fillId="3" borderId="7" xfId="0" applyFont="1" applyFill="1" applyBorder="1" applyAlignment="1" applyProtection="1">
      <alignment horizontal="right"/>
      <protection hidden="1"/>
    </xf>
    <xf numFmtId="0" fontId="0" fillId="4" borderId="0" xfId="0" applyFill="1" applyAlignment="1" applyProtection="1">
      <alignment horizontal="center"/>
      <protection hidden="1"/>
    </xf>
    <xf numFmtId="165" fontId="17" fillId="3" borderId="15" xfId="0" applyNumberFormat="1" applyFont="1" applyFill="1" applyBorder="1" applyAlignment="1" applyProtection="1">
      <alignment horizontal="center" vertical="center" wrapText="1"/>
      <protection hidden="1"/>
    </xf>
    <xf numFmtId="0" fontId="9" fillId="3" borderId="0" xfId="0" applyFont="1" applyFill="1" applyAlignment="1" applyProtection="1">
      <alignment horizontal="center"/>
      <protection hidden="1"/>
    </xf>
    <xf numFmtId="0" fontId="11" fillId="3" borderId="0" xfId="0" applyFont="1" applyFill="1" applyAlignment="1" applyProtection="1">
      <alignment horizontal="center"/>
      <protection hidden="1"/>
    </xf>
    <xf numFmtId="3" fontId="9" fillId="3" borderId="17" xfId="0" quotePrefix="1" applyNumberFormat="1" applyFont="1" applyFill="1" applyBorder="1" applyAlignment="1" applyProtection="1">
      <alignment horizontal="center"/>
      <protection hidden="1"/>
    </xf>
    <xf numFmtId="4" fontId="21" fillId="3" borderId="18" xfId="0" quotePrefix="1" applyNumberFormat="1" applyFont="1" applyFill="1" applyBorder="1" applyAlignment="1" applyProtection="1">
      <alignment horizontal="center"/>
      <protection hidden="1"/>
    </xf>
    <xf numFmtId="4" fontId="22" fillId="3" borderId="20" xfId="0" quotePrefix="1" applyNumberFormat="1" applyFont="1" applyFill="1" applyBorder="1" applyAlignment="1" applyProtection="1">
      <alignment horizontal="right"/>
      <protection hidden="1"/>
    </xf>
    <xf numFmtId="0" fontId="3" fillId="3" borderId="0" xfId="0" applyFont="1" applyFill="1" applyAlignment="1" applyProtection="1">
      <alignment horizontal="left"/>
      <protection hidden="1"/>
    </xf>
    <xf numFmtId="0" fontId="3" fillId="3" borderId="0" xfId="0" applyFont="1" applyFill="1" applyProtection="1">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right"/>
      <protection hidden="1"/>
    </xf>
    <xf numFmtId="0" fontId="23"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5" fillId="3" borderId="0" xfId="0" applyFont="1" applyFill="1" applyAlignment="1" applyProtection="1">
      <alignment horizontal="center"/>
      <protection hidden="1"/>
    </xf>
    <xf numFmtId="0" fontId="4" fillId="3" borderId="0" xfId="0" quotePrefix="1" applyFont="1" applyFill="1" applyProtection="1">
      <protection hidden="1"/>
    </xf>
    <xf numFmtId="0" fontId="4" fillId="3" borderId="0" xfId="0" applyFont="1" applyFill="1" applyAlignment="1" applyProtection="1">
      <alignment horizontal="right"/>
      <protection hidden="1"/>
    </xf>
    <xf numFmtId="0" fontId="4" fillId="3" borderId="0" xfId="0" applyFont="1" applyFill="1" applyProtection="1">
      <protection hidden="1"/>
    </xf>
    <xf numFmtId="0" fontId="7" fillId="3" borderId="0" xfId="0" applyFont="1" applyFill="1" applyAlignment="1" applyProtection="1">
      <alignment horizontal="center" vertical="top"/>
      <protection hidden="1"/>
    </xf>
    <xf numFmtId="0" fontId="10" fillId="4" borderId="0" xfId="0" applyFont="1" applyFill="1" applyAlignment="1" applyProtection="1">
      <alignment horizontal="center"/>
      <protection hidden="1"/>
    </xf>
    <xf numFmtId="0" fontId="15" fillId="3" borderId="2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protection locked="0"/>
    </xf>
    <xf numFmtId="0" fontId="12" fillId="4" borderId="0" xfId="0" applyFont="1" applyFill="1" applyProtection="1">
      <protection hidden="1"/>
    </xf>
    <xf numFmtId="0" fontId="12" fillId="4" borderId="0" xfId="0" applyFont="1" applyFill="1" applyAlignment="1" applyProtection="1">
      <alignment vertical="center"/>
      <protection hidden="1"/>
    </xf>
    <xf numFmtId="0" fontId="12" fillId="4" borderId="0" xfId="0" quotePrefix="1" applyFont="1" applyFill="1" applyProtection="1">
      <protection hidden="1"/>
    </xf>
    <xf numFmtId="4" fontId="12" fillId="4" borderId="0" xfId="0" applyNumberFormat="1" applyFont="1" applyFill="1" applyProtection="1">
      <protection hidden="1"/>
    </xf>
    <xf numFmtId="0" fontId="8" fillId="4" borderId="0" xfId="0" applyFont="1" applyFill="1" applyProtection="1">
      <protection hidden="1"/>
    </xf>
    <xf numFmtId="0" fontId="12" fillId="4" borderId="0" xfId="0" applyFont="1" applyFill="1" applyAlignment="1" applyProtection="1">
      <alignment vertical="top"/>
      <protection hidden="1"/>
    </xf>
    <xf numFmtId="0" fontId="12" fillId="3" borderId="0" xfId="0" applyFont="1" applyFill="1" applyProtection="1">
      <protection hidden="1"/>
    </xf>
    <xf numFmtId="0" fontId="3" fillId="3" borderId="0" xfId="0" applyFont="1" applyFill="1" applyAlignment="1" applyProtection="1">
      <alignment vertical="top"/>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vertical="center"/>
      <protection hidden="1"/>
    </xf>
    <xf numFmtId="0" fontId="0" fillId="3" borderId="28" xfId="0" applyFill="1" applyBorder="1" applyAlignment="1" applyProtection="1">
      <alignment vertical="center"/>
      <protection hidden="1"/>
    </xf>
    <xf numFmtId="0" fontId="3" fillId="4" borderId="0" xfId="0" applyFont="1" applyFill="1" applyProtection="1">
      <protection hidden="1"/>
    </xf>
    <xf numFmtId="0" fontId="29" fillId="3" borderId="0" xfId="0" applyFont="1" applyFill="1" applyProtection="1">
      <protection hidden="1"/>
    </xf>
    <xf numFmtId="0" fontId="28" fillId="3" borderId="0" xfId="0" applyFont="1" applyFill="1" applyAlignment="1" applyProtection="1">
      <alignment horizontal="left" vertical="center"/>
      <protection hidden="1"/>
    </xf>
    <xf numFmtId="0" fontId="3" fillId="3" borderId="0" xfId="0" applyFont="1" applyFill="1" applyAlignment="1" applyProtection="1">
      <alignment horizontal="right" vertical="center"/>
      <protection hidden="1"/>
    </xf>
    <xf numFmtId="0" fontId="29" fillId="3" borderId="0" xfId="0" applyFont="1" applyFill="1" applyAlignment="1" applyProtection="1">
      <alignment horizontal="right"/>
      <protection hidden="1"/>
    </xf>
    <xf numFmtId="0" fontId="5" fillId="3" borderId="29" xfId="0" applyFont="1" applyFill="1" applyBorder="1" applyAlignment="1" applyProtection="1">
      <alignment horizontal="center" vertical="center"/>
      <protection hidden="1"/>
    </xf>
    <xf numFmtId="0" fontId="4" fillId="4" borderId="0" xfId="0" applyFont="1" applyFill="1" applyProtection="1">
      <protection hidden="1"/>
    </xf>
    <xf numFmtId="0" fontId="27" fillId="5" borderId="0" xfId="0" applyFont="1" applyFill="1" applyAlignment="1" applyProtection="1">
      <alignment horizontal="left"/>
      <protection hidden="1"/>
    </xf>
    <xf numFmtId="0" fontId="0" fillId="5" borderId="0" xfId="0" applyFill="1" applyProtection="1">
      <protection hidden="1"/>
    </xf>
    <xf numFmtId="0" fontId="27" fillId="3" borderId="0" xfId="0" applyFont="1" applyFill="1" applyAlignment="1" applyProtection="1">
      <alignment vertical="center"/>
      <protection hidden="1"/>
    </xf>
    <xf numFmtId="4" fontId="30" fillId="3" borderId="31" xfId="0" quotePrefix="1" applyNumberFormat="1" applyFont="1" applyFill="1" applyBorder="1" applyProtection="1">
      <protection hidden="1"/>
    </xf>
    <xf numFmtId="0" fontId="0" fillId="3" borderId="32" xfId="0" applyFill="1" applyBorder="1" applyAlignment="1" applyProtection="1">
      <alignment vertical="center"/>
      <protection hidden="1"/>
    </xf>
    <xf numFmtId="0" fontId="0" fillId="3" borderId="33" xfId="0" applyFill="1" applyBorder="1" applyProtection="1">
      <protection hidden="1"/>
    </xf>
    <xf numFmtId="0" fontId="29" fillId="3" borderId="0" xfId="0" applyFont="1" applyFill="1" applyAlignment="1" applyProtection="1">
      <alignment vertical="center"/>
      <protection hidden="1"/>
    </xf>
    <xf numFmtId="4" fontId="12" fillId="2" borderId="4" xfId="0" applyNumberFormat="1" applyFont="1" applyFill="1" applyBorder="1" applyProtection="1">
      <protection locked="0"/>
    </xf>
    <xf numFmtId="0" fontId="12" fillId="4" borderId="36" xfId="0" applyFont="1" applyFill="1" applyBorder="1" applyProtection="1">
      <protection hidden="1"/>
    </xf>
    <xf numFmtId="4" fontId="12" fillId="2" borderId="36" xfId="0" applyNumberFormat="1" applyFont="1" applyFill="1" applyBorder="1" applyProtection="1">
      <protection locked="0"/>
    </xf>
    <xf numFmtId="0" fontId="12" fillId="4" borderId="32" xfId="0" applyFont="1" applyFill="1" applyBorder="1" applyProtection="1">
      <protection hidden="1"/>
    </xf>
    <xf numFmtId="0" fontId="26" fillId="4" borderId="0" xfId="0" applyFont="1" applyFill="1" applyAlignment="1" applyProtection="1">
      <alignment vertical="center"/>
      <protection hidden="1"/>
    </xf>
    <xf numFmtId="0" fontId="31" fillId="4" borderId="0" xfId="0" applyFont="1" applyFill="1" applyProtection="1">
      <protection hidden="1"/>
    </xf>
    <xf numFmtId="3" fontId="31" fillId="4" borderId="32" xfId="0" applyNumberFormat="1" applyFont="1" applyFill="1" applyBorder="1" applyAlignment="1" applyProtection="1">
      <alignment horizontal="left"/>
      <protection hidden="1"/>
    </xf>
    <xf numFmtId="3" fontId="31" fillId="4" borderId="0" xfId="0" applyNumberFormat="1" applyFont="1" applyFill="1" applyAlignment="1" applyProtection="1">
      <alignment horizontal="left"/>
      <protection hidden="1"/>
    </xf>
    <xf numFmtId="0" fontId="32" fillId="4" borderId="0" xfId="0" applyFont="1" applyFill="1" applyProtection="1">
      <protection hidden="1"/>
    </xf>
    <xf numFmtId="0" fontId="33" fillId="4" borderId="0" xfId="0" applyFont="1" applyFill="1" applyProtection="1">
      <protection hidden="1"/>
    </xf>
    <xf numFmtId="20" fontId="32" fillId="4" borderId="0" xfId="0" applyNumberFormat="1" applyFont="1" applyFill="1" applyProtection="1">
      <protection hidden="1"/>
    </xf>
    <xf numFmtId="0" fontId="32" fillId="4" borderId="5" xfId="0" applyFont="1" applyFill="1" applyBorder="1" applyProtection="1">
      <protection hidden="1"/>
    </xf>
    <xf numFmtId="0" fontId="32" fillId="4" borderId="28" xfId="0" applyFont="1" applyFill="1" applyBorder="1" applyProtection="1">
      <protection hidden="1"/>
    </xf>
    <xf numFmtId="0" fontId="32" fillId="4" borderId="5" xfId="0" applyFont="1" applyFill="1" applyBorder="1" applyAlignment="1" applyProtection="1">
      <alignment horizontal="center"/>
      <protection hidden="1"/>
    </xf>
    <xf numFmtId="0" fontId="32" fillId="4" borderId="0" xfId="0" applyFont="1" applyFill="1" applyAlignment="1" applyProtection="1">
      <alignment horizontal="center"/>
      <protection hidden="1"/>
    </xf>
    <xf numFmtId="0" fontId="32" fillId="4" borderId="28" xfId="0" applyFont="1" applyFill="1" applyBorder="1" applyAlignment="1" applyProtection="1">
      <alignment horizontal="center"/>
      <protection hidden="1"/>
    </xf>
    <xf numFmtId="9" fontId="32" fillId="4" borderId="0" xfId="0" applyNumberFormat="1" applyFont="1" applyFill="1" applyAlignment="1" applyProtection="1">
      <alignment horizontal="center"/>
      <protection hidden="1"/>
    </xf>
    <xf numFmtId="14" fontId="32" fillId="4" borderId="0" xfId="0" applyNumberFormat="1" applyFont="1" applyFill="1" applyProtection="1">
      <protection hidden="1"/>
    </xf>
    <xf numFmtId="164" fontId="32" fillId="4" borderId="0" xfId="0" applyNumberFormat="1" applyFont="1" applyFill="1" applyProtection="1">
      <protection hidden="1"/>
    </xf>
    <xf numFmtId="2" fontId="32" fillId="4" borderId="0" xfId="0" applyNumberFormat="1" applyFont="1" applyFill="1" applyProtection="1">
      <protection hidden="1"/>
    </xf>
    <xf numFmtId="165" fontId="32" fillId="4" borderId="0" xfId="0" applyNumberFormat="1" applyFont="1" applyFill="1" applyProtection="1">
      <protection hidden="1"/>
    </xf>
    <xf numFmtId="0" fontId="0" fillId="0" borderId="0" xfId="0" applyProtection="1">
      <protection hidden="1"/>
    </xf>
    <xf numFmtId="0" fontId="0" fillId="0" borderId="29" xfId="0" applyBorder="1" applyAlignment="1" applyProtection="1">
      <alignment horizontal="center" vertical="center"/>
      <protection hidden="1"/>
    </xf>
    <xf numFmtId="0" fontId="34" fillId="4" borderId="0" xfId="0" applyFont="1" applyFill="1" applyProtection="1">
      <protection hidden="1"/>
    </xf>
    <xf numFmtId="166" fontId="32" fillId="4" borderId="0" xfId="0" applyNumberFormat="1" applyFont="1" applyFill="1" applyProtection="1">
      <protection hidden="1"/>
    </xf>
    <xf numFmtId="166" fontId="32" fillId="4" borderId="28" xfId="0" applyNumberFormat="1" applyFont="1" applyFill="1" applyBorder="1" applyProtection="1">
      <protection hidden="1"/>
    </xf>
    <xf numFmtId="0" fontId="32" fillId="4" borderId="54" xfId="0" applyFont="1" applyFill="1" applyBorder="1" applyProtection="1">
      <protection hidden="1"/>
    </xf>
    <xf numFmtId="0" fontId="32" fillId="4" borderId="54" xfId="0" applyFont="1" applyFill="1" applyBorder="1" applyAlignment="1" applyProtection="1">
      <alignment horizontal="center"/>
      <protection hidden="1"/>
    </xf>
    <xf numFmtId="165" fontId="32" fillId="4" borderId="54" xfId="0" applyNumberFormat="1" applyFont="1" applyFill="1" applyBorder="1" applyProtection="1">
      <protection hidden="1"/>
    </xf>
    <xf numFmtId="0" fontId="34" fillId="7" borderId="0" xfId="0" applyFont="1" applyFill="1" applyAlignment="1" applyProtection="1">
      <alignment horizontal="center"/>
      <protection hidden="1"/>
    </xf>
    <xf numFmtId="0" fontId="32" fillId="7" borderId="0" xfId="0" applyFont="1" applyFill="1" applyProtection="1">
      <protection hidden="1"/>
    </xf>
    <xf numFmtId="0" fontId="34" fillId="7" borderId="0" xfId="0" applyFont="1" applyFill="1" applyAlignment="1" applyProtection="1">
      <alignment horizontal="center" wrapText="1"/>
      <protection hidden="1"/>
    </xf>
    <xf numFmtId="0" fontId="36" fillId="7" borderId="0" xfId="0" applyFont="1" applyFill="1" applyProtection="1">
      <protection hidden="1"/>
    </xf>
    <xf numFmtId="0" fontId="34" fillId="7" borderId="54" xfId="0" applyFont="1" applyFill="1" applyBorder="1" applyProtection="1">
      <protection hidden="1"/>
    </xf>
    <xf numFmtId="0" fontId="32" fillId="7" borderId="28" xfId="0" applyFont="1" applyFill="1" applyBorder="1" applyProtection="1">
      <protection hidden="1"/>
    </xf>
    <xf numFmtId="0" fontId="34" fillId="7" borderId="0" xfId="0" applyFont="1" applyFill="1" applyProtection="1">
      <protection hidden="1"/>
    </xf>
    <xf numFmtId="14" fontId="32" fillId="7" borderId="0" xfId="0" applyNumberFormat="1" applyFont="1" applyFill="1" applyProtection="1">
      <protection hidden="1"/>
    </xf>
    <xf numFmtId="0" fontId="32" fillId="7" borderId="54" xfId="0" applyFont="1" applyFill="1" applyBorder="1" applyProtection="1">
      <protection hidden="1"/>
    </xf>
    <xf numFmtId="3" fontId="9" fillId="3" borderId="48" xfId="0" quotePrefix="1" applyNumberFormat="1" applyFont="1" applyFill="1" applyBorder="1" applyAlignment="1" applyProtection="1">
      <alignment horizontal="center"/>
      <protection hidden="1"/>
    </xf>
    <xf numFmtId="0" fontId="15" fillId="3" borderId="55"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hidden="1"/>
    </xf>
    <xf numFmtId="0" fontId="15" fillId="3" borderId="16"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7" fillId="3" borderId="14" xfId="0" applyFont="1" applyFill="1" applyBorder="1" applyAlignment="1" applyProtection="1">
      <alignment horizontal="center"/>
      <protection hidden="1"/>
    </xf>
    <xf numFmtId="0" fontId="3" fillId="3" borderId="13" xfId="0" applyFont="1" applyFill="1" applyBorder="1" applyAlignment="1" applyProtection="1">
      <alignment horizontal="center"/>
      <protection hidden="1"/>
    </xf>
    <xf numFmtId="0" fontId="7" fillId="3" borderId="12" xfId="0" applyFont="1" applyFill="1" applyBorder="1" applyAlignment="1" applyProtection="1">
      <alignment horizontal="center"/>
      <protection hidden="1"/>
    </xf>
    <xf numFmtId="0" fontId="3" fillId="5" borderId="0" xfId="0" applyFont="1" applyFill="1" applyAlignment="1" applyProtection="1">
      <alignment horizontal="right" vertical="center"/>
      <protection hidden="1"/>
    </xf>
    <xf numFmtId="165" fontId="17" fillId="3" borderId="62" xfId="0" applyNumberFormat="1" applyFont="1" applyFill="1" applyBorder="1" applyAlignment="1" applyProtection="1">
      <alignment horizontal="center" vertical="center" wrapText="1"/>
      <protection hidden="1"/>
    </xf>
    <xf numFmtId="0" fontId="15" fillId="3" borderId="67" xfId="0" applyFont="1" applyFill="1" applyBorder="1" applyAlignment="1" applyProtection="1">
      <alignment horizontal="center" vertical="center"/>
      <protection locked="0"/>
    </xf>
    <xf numFmtId="0" fontId="15" fillId="3" borderId="68" xfId="0" applyFont="1" applyFill="1" applyBorder="1" applyAlignment="1" applyProtection="1">
      <alignment horizontal="center" vertical="center"/>
      <protection locked="0"/>
    </xf>
    <xf numFmtId="0" fontId="15" fillId="3" borderId="63" xfId="0" applyFont="1" applyFill="1" applyBorder="1" applyAlignment="1" applyProtection="1">
      <alignment horizontal="center" vertical="center"/>
      <protection locked="0"/>
    </xf>
    <xf numFmtId="0" fontId="15" fillId="3" borderId="64" xfId="0" applyFont="1" applyFill="1" applyBorder="1" applyAlignment="1" applyProtection="1">
      <alignment horizontal="center" vertical="center"/>
      <protection locked="0"/>
    </xf>
    <xf numFmtId="0" fontId="15" fillId="3" borderId="69" xfId="0" applyFont="1" applyFill="1" applyBorder="1" applyAlignment="1" applyProtection="1">
      <alignment horizontal="center" vertical="center"/>
      <protection locked="0"/>
    </xf>
    <xf numFmtId="0" fontId="15" fillId="3" borderId="66" xfId="0" applyFont="1" applyFill="1" applyBorder="1" applyAlignment="1" applyProtection="1">
      <alignment horizontal="center" vertical="center"/>
      <protection locked="0"/>
    </xf>
    <xf numFmtId="0" fontId="3" fillId="4" borderId="0" xfId="0" applyFont="1" applyFill="1" applyAlignment="1" applyProtection="1">
      <alignment horizontal="center"/>
      <protection hidden="1"/>
    </xf>
    <xf numFmtId="0" fontId="33" fillId="4" borderId="0" xfId="0" applyFont="1" applyFill="1" applyAlignment="1" applyProtection="1">
      <alignment horizontal="center"/>
      <protection hidden="1"/>
    </xf>
    <xf numFmtId="0" fontId="33" fillId="4" borderId="54" xfId="0" applyFont="1" applyFill="1" applyBorder="1" applyAlignment="1" applyProtection="1">
      <alignment horizontal="center"/>
      <protection hidden="1"/>
    </xf>
    <xf numFmtId="0" fontId="33" fillId="4" borderId="28" xfId="0" applyFont="1" applyFill="1" applyBorder="1" applyAlignment="1" applyProtection="1">
      <alignment horizontal="center"/>
      <protection hidden="1"/>
    </xf>
    <xf numFmtId="0" fontId="33" fillId="4" borderId="5" xfId="0" applyFont="1" applyFill="1" applyBorder="1" applyAlignment="1" applyProtection="1">
      <alignment horizontal="center"/>
      <protection hidden="1"/>
    </xf>
    <xf numFmtId="0" fontId="5" fillId="5" borderId="29" xfId="0" applyFont="1" applyFill="1" applyBorder="1" applyAlignment="1" applyProtection="1">
      <alignment horizontal="center" vertical="center"/>
      <protection hidden="1"/>
    </xf>
    <xf numFmtId="0" fontId="1" fillId="5" borderId="29" xfId="0" applyFont="1" applyFill="1" applyBorder="1" applyAlignment="1" applyProtection="1">
      <alignment horizontal="center" vertical="center"/>
      <protection hidden="1"/>
    </xf>
    <xf numFmtId="0" fontId="3" fillId="5" borderId="30" xfId="0" applyFont="1" applyFill="1" applyBorder="1" applyAlignment="1" applyProtection="1">
      <alignment horizontal="center" vertical="center" wrapText="1"/>
      <protection hidden="1"/>
    </xf>
    <xf numFmtId="0" fontId="5" fillId="3" borderId="74" xfId="0" applyFont="1" applyFill="1" applyBorder="1" applyAlignment="1" applyProtection="1">
      <alignment horizontal="center"/>
      <protection hidden="1"/>
    </xf>
    <xf numFmtId="0" fontId="5" fillId="3" borderId="29" xfId="0" applyFont="1" applyFill="1" applyBorder="1" applyAlignment="1" applyProtection="1">
      <alignment horizontal="center"/>
      <protection hidden="1"/>
    </xf>
    <xf numFmtId="0" fontId="3" fillId="3" borderId="28"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3" fillId="3" borderId="6" xfId="0" applyFont="1" applyFill="1" applyBorder="1" applyProtection="1">
      <protection hidden="1"/>
    </xf>
    <xf numFmtId="0" fontId="3" fillId="3" borderId="7" xfId="0" applyFont="1" applyFill="1" applyBorder="1" applyAlignment="1" applyProtection="1">
      <alignment horizontal="right"/>
      <protection hidden="1"/>
    </xf>
    <xf numFmtId="0" fontId="42" fillId="8" borderId="40" xfId="0" applyFont="1" applyFill="1" applyBorder="1" applyAlignment="1" applyProtection="1">
      <alignment horizontal="center"/>
      <protection hidden="1"/>
    </xf>
    <xf numFmtId="0" fontId="3" fillId="5" borderId="0" xfId="0" applyFont="1" applyFill="1" applyAlignment="1" applyProtection="1">
      <alignment horizontal="center" textRotation="90"/>
      <protection hidden="1"/>
    </xf>
    <xf numFmtId="20" fontId="37" fillId="4" borderId="9" xfId="0" applyNumberFormat="1" applyFont="1" applyFill="1" applyBorder="1" applyProtection="1">
      <protection hidden="1"/>
    </xf>
    <xf numFmtId="20" fontId="37" fillId="4" borderId="31" xfId="0" applyNumberFormat="1" applyFont="1" applyFill="1" applyBorder="1" applyProtection="1">
      <protection hidden="1"/>
    </xf>
    <xf numFmtId="0" fontId="37" fillId="7" borderId="81" xfId="0" applyFont="1" applyFill="1" applyBorder="1" applyProtection="1">
      <protection hidden="1"/>
    </xf>
    <xf numFmtId="0" fontId="37" fillId="7" borderId="82" xfId="0" applyFont="1" applyFill="1" applyBorder="1" applyProtection="1">
      <protection hidden="1"/>
    </xf>
    <xf numFmtId="0" fontId="37" fillId="7" borderId="5" xfId="0" applyFont="1" applyFill="1" applyBorder="1" applyProtection="1">
      <protection hidden="1"/>
    </xf>
    <xf numFmtId="0" fontId="37" fillId="7" borderId="0" xfId="0" applyFont="1" applyFill="1" applyProtection="1">
      <protection hidden="1"/>
    </xf>
    <xf numFmtId="0" fontId="37" fillId="7" borderId="28" xfId="0" applyFont="1" applyFill="1" applyBorder="1" applyProtection="1">
      <protection hidden="1"/>
    </xf>
    <xf numFmtId="0" fontId="37" fillId="4" borderId="5" xfId="0" applyFont="1" applyFill="1" applyBorder="1" applyProtection="1">
      <protection hidden="1"/>
    </xf>
    <xf numFmtId="0" fontId="37" fillId="4" borderId="0" xfId="0" applyFont="1" applyFill="1" applyProtection="1">
      <protection hidden="1"/>
    </xf>
    <xf numFmtId="0" fontId="37" fillId="7" borderId="0" xfId="0" applyFont="1" applyFill="1" applyAlignment="1" applyProtection="1">
      <alignment vertical="top"/>
      <protection hidden="1"/>
    </xf>
    <xf numFmtId="0" fontId="37" fillId="4" borderId="28" xfId="0" applyFont="1" applyFill="1" applyBorder="1" applyProtection="1">
      <protection hidden="1"/>
    </xf>
    <xf numFmtId="0" fontId="32" fillId="6" borderId="5" xfId="0" applyFont="1" applyFill="1" applyBorder="1" applyProtection="1">
      <protection hidden="1"/>
    </xf>
    <xf numFmtId="0" fontId="32" fillId="6" borderId="0" xfId="0" applyFont="1" applyFill="1" applyProtection="1">
      <protection hidden="1"/>
    </xf>
    <xf numFmtId="166" fontId="37" fillId="4" borderId="4" xfId="0" applyNumberFormat="1" applyFont="1" applyFill="1" applyBorder="1" applyProtection="1">
      <protection hidden="1"/>
    </xf>
    <xf numFmtId="20" fontId="37" fillId="4" borderId="4" xfId="0" applyNumberFormat="1" applyFont="1" applyFill="1" applyBorder="1" applyProtection="1">
      <protection hidden="1"/>
    </xf>
    <xf numFmtId="0" fontId="37" fillId="7" borderId="5" xfId="0" applyFont="1" applyFill="1" applyBorder="1" applyAlignment="1" applyProtection="1">
      <alignment horizontal="center"/>
      <protection hidden="1"/>
    </xf>
    <xf numFmtId="0" fontId="37" fillId="7" borderId="0" xfId="0" applyFont="1" applyFill="1" applyAlignment="1" applyProtection="1">
      <alignment horizontal="center"/>
      <protection hidden="1"/>
    </xf>
    <xf numFmtId="0" fontId="37" fillId="7" borderId="28" xfId="0" applyFont="1" applyFill="1" applyBorder="1" applyAlignment="1" applyProtection="1">
      <alignment horizontal="center"/>
      <protection hidden="1"/>
    </xf>
    <xf numFmtId="9" fontId="37" fillId="4" borderId="5" xfId="0" applyNumberFormat="1" applyFont="1" applyFill="1" applyBorder="1" applyAlignment="1" applyProtection="1">
      <alignment horizontal="center"/>
      <protection hidden="1"/>
    </xf>
    <xf numFmtId="9" fontId="37" fillId="4" borderId="0" xfId="0" applyNumberFormat="1" applyFont="1" applyFill="1" applyAlignment="1" applyProtection="1">
      <alignment horizontal="center"/>
      <protection hidden="1"/>
    </xf>
    <xf numFmtId="0" fontId="32" fillId="4" borderId="35" xfId="0" applyFont="1" applyFill="1" applyBorder="1" applyProtection="1">
      <protection hidden="1"/>
    </xf>
    <xf numFmtId="0" fontId="32" fillId="4" borderId="32" xfId="0" applyFont="1" applyFill="1" applyBorder="1" applyAlignment="1" applyProtection="1">
      <alignment horizontal="right"/>
      <protection hidden="1"/>
    </xf>
    <xf numFmtId="4" fontId="32" fillId="4" borderId="36" xfId="0" applyNumberFormat="1" applyFont="1" applyFill="1" applyBorder="1" applyProtection="1">
      <protection hidden="1"/>
    </xf>
    <xf numFmtId="9" fontId="37" fillId="4" borderId="28" xfId="0" applyNumberFormat="1" applyFont="1" applyFill="1" applyBorder="1" applyAlignment="1" applyProtection="1">
      <alignment horizontal="center"/>
      <protection hidden="1"/>
    </xf>
    <xf numFmtId="0" fontId="37" fillId="7" borderId="81" xfId="0" applyFont="1" applyFill="1" applyBorder="1" applyAlignment="1" applyProtection="1">
      <alignment horizontal="center"/>
      <protection hidden="1"/>
    </xf>
    <xf numFmtId="0" fontId="37" fillId="7" borderId="82" xfId="0" applyFont="1" applyFill="1" applyBorder="1" applyAlignment="1" applyProtection="1">
      <alignment horizontal="center"/>
      <protection hidden="1"/>
    </xf>
    <xf numFmtId="0" fontId="32" fillId="7" borderId="5" xfId="0" applyFont="1" applyFill="1" applyBorder="1" applyAlignment="1" applyProtection="1">
      <alignment horizontal="center"/>
      <protection hidden="1"/>
    </xf>
    <xf numFmtId="0" fontId="32" fillId="7" borderId="0" xfId="0" applyFont="1" applyFill="1" applyAlignment="1" applyProtection="1">
      <alignment horizontal="center"/>
      <protection hidden="1"/>
    </xf>
    <xf numFmtId="0" fontId="32" fillId="7" borderId="28" xfId="0" applyFont="1" applyFill="1" applyBorder="1" applyAlignment="1" applyProtection="1">
      <alignment horizontal="center"/>
      <protection hidden="1"/>
    </xf>
    <xf numFmtId="0" fontId="42" fillId="8" borderId="0" xfId="0" applyFont="1" applyFill="1" applyAlignment="1" applyProtection="1">
      <alignment horizontal="center"/>
      <protection hidden="1"/>
    </xf>
    <xf numFmtId="0" fontId="2" fillId="8" borderId="7" xfId="0" applyFont="1" applyFill="1" applyBorder="1" applyAlignment="1" applyProtection="1">
      <alignment horizontal="center"/>
      <protection hidden="1"/>
    </xf>
    <xf numFmtId="0" fontId="5" fillId="8" borderId="7" xfId="0" applyFont="1" applyFill="1" applyBorder="1" applyAlignment="1" applyProtection="1">
      <alignment horizontal="center"/>
      <protection hidden="1"/>
    </xf>
    <xf numFmtId="0" fontId="15" fillId="8" borderId="7" xfId="0" applyFont="1" applyFill="1" applyBorder="1" applyAlignment="1" applyProtection="1">
      <alignment horizontal="center" vertical="center"/>
      <protection locked="0"/>
    </xf>
    <xf numFmtId="4" fontId="30" fillId="3" borderId="9" xfId="0" quotePrefix="1" applyNumberFormat="1" applyFont="1" applyFill="1" applyBorder="1" applyProtection="1">
      <protection hidden="1"/>
    </xf>
    <xf numFmtId="0" fontId="4" fillId="3" borderId="45" xfId="0" applyFont="1" applyFill="1" applyBorder="1" applyAlignment="1" applyProtection="1">
      <alignment horizontal="center"/>
      <protection hidden="1"/>
    </xf>
    <xf numFmtId="4" fontId="21" fillId="3" borderId="83" xfId="0" quotePrefix="1" applyNumberFormat="1" applyFont="1" applyFill="1" applyBorder="1" applyAlignment="1" applyProtection="1">
      <alignment horizontal="right"/>
      <protection hidden="1"/>
    </xf>
    <xf numFmtId="4" fontId="21" fillId="3" borderId="20" xfId="0" quotePrefix="1" applyNumberFormat="1" applyFont="1" applyFill="1" applyBorder="1" applyAlignment="1" applyProtection="1">
      <alignment horizontal="right"/>
      <protection hidden="1"/>
    </xf>
    <xf numFmtId="0" fontId="1" fillId="3" borderId="0" xfId="0" applyFont="1" applyFill="1" applyProtection="1">
      <protection hidden="1"/>
    </xf>
    <xf numFmtId="0" fontId="19" fillId="3" borderId="0" xfId="0" applyFont="1" applyFill="1" applyAlignment="1" applyProtection="1">
      <alignment horizontal="left"/>
      <protection hidden="1"/>
    </xf>
    <xf numFmtId="0" fontId="32" fillId="4" borderId="0" xfId="0" applyFont="1" applyFill="1" applyAlignment="1" applyProtection="1">
      <alignment horizontal="right"/>
      <protection hidden="1"/>
    </xf>
    <xf numFmtId="0" fontId="32" fillId="7" borderId="5" xfId="0" applyFont="1" applyFill="1" applyBorder="1" applyProtection="1">
      <protection hidden="1"/>
    </xf>
    <xf numFmtId="0" fontId="34" fillId="4" borderId="35" xfId="0" applyFont="1" applyFill="1" applyBorder="1" applyAlignment="1" applyProtection="1">
      <alignment horizontal="center"/>
      <protection hidden="1"/>
    </xf>
    <xf numFmtId="0" fontId="34" fillId="4" borderId="4" xfId="0" applyFont="1" applyFill="1" applyBorder="1" applyAlignment="1" applyProtection="1">
      <alignment horizontal="center"/>
      <protection hidden="1"/>
    </xf>
    <xf numFmtId="0" fontId="1" fillId="4" borderId="35" xfId="0" applyFont="1" applyFill="1" applyBorder="1" applyProtection="1">
      <protection hidden="1"/>
    </xf>
    <xf numFmtId="0" fontId="1" fillId="4" borderId="37" xfId="0" applyFont="1" applyFill="1" applyBorder="1" applyAlignment="1" applyProtection="1">
      <alignment wrapText="1"/>
      <protection hidden="1"/>
    </xf>
    <xf numFmtId="0" fontId="45" fillId="3" borderId="70" xfId="0" applyFont="1" applyFill="1" applyBorder="1" applyAlignment="1" applyProtection="1">
      <alignment horizontal="center" vertical="center" wrapText="1"/>
      <protection hidden="1"/>
    </xf>
    <xf numFmtId="0" fontId="3" fillId="4" borderId="33" xfId="0" applyFont="1" applyFill="1" applyBorder="1" applyAlignment="1" applyProtection="1">
      <alignment horizontal="center"/>
      <protection hidden="1"/>
    </xf>
    <xf numFmtId="0" fontId="1" fillId="4" borderId="0" xfId="0" applyFont="1" applyFill="1" applyProtection="1">
      <protection hidden="1"/>
    </xf>
    <xf numFmtId="14" fontId="38" fillId="3" borderId="63" xfId="0" applyNumberFormat="1" applyFont="1" applyFill="1" applyBorder="1" applyAlignment="1" applyProtection="1">
      <alignment horizontal="center" vertical="center"/>
      <protection locked="0"/>
    </xf>
    <xf numFmtId="166" fontId="38" fillId="3" borderId="66" xfId="0" applyNumberFormat="1" applyFont="1" applyFill="1" applyBorder="1" applyAlignment="1" applyProtection="1">
      <alignment horizontal="center" vertical="center"/>
      <protection locked="0"/>
    </xf>
    <xf numFmtId="14" fontId="38" fillId="3" borderId="67" xfId="0" applyNumberFormat="1" applyFont="1" applyFill="1" applyBorder="1" applyAlignment="1" applyProtection="1">
      <alignment horizontal="center" vertical="center"/>
      <protection locked="0"/>
    </xf>
    <xf numFmtId="166" fontId="38" fillId="3" borderId="63" xfId="0" applyNumberFormat="1" applyFont="1" applyFill="1" applyBorder="1" applyAlignment="1" applyProtection="1">
      <alignment horizontal="center" vertical="center"/>
      <protection locked="0"/>
    </xf>
    <xf numFmtId="0" fontId="38" fillId="3" borderId="62" xfId="0" applyFont="1" applyFill="1" applyBorder="1" applyAlignment="1" applyProtection="1">
      <alignment horizontal="left" vertical="center"/>
      <protection locked="0"/>
    </xf>
    <xf numFmtId="0" fontId="38" fillId="3" borderId="63" xfId="0" applyFont="1" applyFill="1" applyBorder="1" applyAlignment="1" applyProtection="1">
      <alignment horizontal="left" vertical="center"/>
      <protection locked="0"/>
    </xf>
    <xf numFmtId="0" fontId="38" fillId="3" borderId="64" xfId="0" applyFont="1" applyFill="1" applyBorder="1" applyAlignment="1" applyProtection="1">
      <alignment horizontal="right" vertical="center"/>
      <protection locked="0"/>
    </xf>
    <xf numFmtId="4" fontId="20" fillId="3" borderId="56" xfId="0" applyNumberFormat="1" applyFont="1" applyFill="1" applyBorder="1" applyAlignment="1" applyProtection="1">
      <alignment horizontal="center" vertical="center"/>
      <protection locked="0"/>
    </xf>
    <xf numFmtId="2" fontId="43" fillId="3" borderId="63" xfId="0" applyNumberFormat="1" applyFont="1" applyFill="1" applyBorder="1" applyAlignment="1" applyProtection="1">
      <alignment horizontal="right" vertical="center"/>
      <protection hidden="1"/>
    </xf>
    <xf numFmtId="4" fontId="20" fillId="3" borderId="9" xfId="0" applyNumberFormat="1" applyFont="1" applyFill="1" applyBorder="1" applyAlignment="1" applyProtection="1">
      <alignment horizontal="center" vertical="center"/>
      <protection locked="0"/>
    </xf>
    <xf numFmtId="2" fontId="22" fillId="3" borderId="71" xfId="0" applyNumberFormat="1" applyFont="1" applyFill="1" applyBorder="1" applyAlignment="1" applyProtection="1">
      <alignment horizontal="right" vertical="center"/>
      <protection hidden="1"/>
    </xf>
    <xf numFmtId="2" fontId="14" fillId="4" borderId="33" xfId="0" applyNumberFormat="1" applyFont="1" applyFill="1" applyBorder="1" applyAlignment="1" applyProtection="1">
      <alignment vertical="center"/>
      <protection hidden="1"/>
    </xf>
    <xf numFmtId="0" fontId="1" fillId="4" borderId="0" xfId="0" applyFont="1" applyFill="1" applyAlignment="1" applyProtection="1">
      <alignment vertical="center"/>
      <protection hidden="1"/>
    </xf>
    <xf numFmtId="14" fontId="38" fillId="3" borderId="16" xfId="0" applyNumberFormat="1" applyFont="1" applyFill="1" applyBorder="1" applyAlignment="1" applyProtection="1">
      <alignment horizontal="center" vertical="center"/>
      <protection locked="0"/>
    </xf>
    <xf numFmtId="166" fontId="38" fillId="3" borderId="24" xfId="0" quotePrefix="1" applyNumberFormat="1" applyFont="1" applyFill="1" applyBorder="1" applyAlignment="1" applyProtection="1">
      <alignment horizontal="center" vertical="center"/>
      <protection locked="0"/>
    </xf>
    <xf numFmtId="14" fontId="38" fillId="3" borderId="22" xfId="0" applyNumberFormat="1"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locked="0"/>
    </xf>
    <xf numFmtId="0" fontId="38" fillId="3" borderId="15" xfId="0" applyFont="1" applyFill="1" applyBorder="1" applyAlignment="1" applyProtection="1">
      <alignment horizontal="left" vertical="center"/>
      <protection locked="0"/>
    </xf>
    <xf numFmtId="0" fontId="38" fillId="3" borderId="16" xfId="0" applyFont="1" applyFill="1" applyBorder="1" applyAlignment="1" applyProtection="1">
      <alignment horizontal="left" vertical="center"/>
      <protection locked="0"/>
    </xf>
    <xf numFmtId="0" fontId="38" fillId="3" borderId="23" xfId="0" applyFont="1" applyFill="1" applyBorder="1" applyAlignment="1" applyProtection="1">
      <alignment horizontal="right" vertical="center"/>
      <protection locked="0"/>
    </xf>
    <xf numFmtId="0" fontId="15" fillId="3" borderId="16" xfId="0" quotePrefix="1" applyFont="1" applyFill="1" applyBorder="1" applyAlignment="1" applyProtection="1">
      <alignment horizontal="center" vertical="center"/>
      <protection locked="0"/>
    </xf>
    <xf numFmtId="4" fontId="20" fillId="3" borderId="25" xfId="0" applyNumberFormat="1" applyFont="1" applyFill="1" applyBorder="1" applyAlignment="1" applyProtection="1">
      <alignment horizontal="center" vertical="center"/>
      <protection locked="0"/>
    </xf>
    <xf numFmtId="4" fontId="20" fillId="3" borderId="2" xfId="0" applyNumberFormat="1" applyFont="1" applyFill="1" applyBorder="1" applyAlignment="1" applyProtection="1">
      <alignment horizontal="center" vertical="center"/>
      <protection locked="0"/>
    </xf>
    <xf numFmtId="2" fontId="22" fillId="3" borderId="21" xfId="0" applyNumberFormat="1" applyFont="1" applyFill="1" applyBorder="1" applyAlignment="1" applyProtection="1">
      <alignment horizontal="right" vertical="center"/>
      <protection hidden="1"/>
    </xf>
    <xf numFmtId="0" fontId="14" fillId="4" borderId="33" xfId="0" applyFont="1" applyFill="1" applyBorder="1" applyAlignment="1" applyProtection="1">
      <alignment vertical="center"/>
      <protection hidden="1"/>
    </xf>
    <xf numFmtId="0" fontId="14" fillId="4" borderId="33" xfId="0" quotePrefix="1" applyFont="1" applyFill="1" applyBorder="1" applyAlignment="1" applyProtection="1">
      <alignment vertical="center"/>
      <protection hidden="1"/>
    </xf>
    <xf numFmtId="0" fontId="14" fillId="4" borderId="80" xfId="0" applyFont="1" applyFill="1" applyBorder="1" applyAlignment="1" applyProtection="1">
      <alignment vertical="center"/>
      <protection hidden="1"/>
    </xf>
    <xf numFmtId="0" fontId="48" fillId="8" borderId="0" xfId="0" applyFont="1" applyFill="1" applyAlignment="1" applyProtection="1">
      <alignment horizontal="left" vertical="top"/>
      <protection hidden="1"/>
    </xf>
    <xf numFmtId="0" fontId="48" fillId="8" borderId="28" xfId="0" applyFont="1" applyFill="1" applyBorder="1" applyAlignment="1" applyProtection="1">
      <alignment horizontal="left" vertical="top"/>
      <protection hidden="1"/>
    </xf>
    <xf numFmtId="0" fontId="26" fillId="4" borderId="0" xfId="0" applyFont="1" applyFill="1" applyProtection="1">
      <protection hidden="1"/>
    </xf>
    <xf numFmtId="0" fontId="12" fillId="8" borderId="0" xfId="0" applyFont="1" applyFill="1" applyProtection="1">
      <protection hidden="1"/>
    </xf>
    <xf numFmtId="0" fontId="12" fillId="8" borderId="0" xfId="0" quotePrefix="1" applyFont="1" applyFill="1" applyProtection="1">
      <protection hidden="1"/>
    </xf>
    <xf numFmtId="0" fontId="25" fillId="10" borderId="0" xfId="0" applyFont="1" applyFill="1" applyProtection="1">
      <protection hidden="1"/>
    </xf>
    <xf numFmtId="14" fontId="12" fillId="4" borderId="0" xfId="0" applyNumberFormat="1" applyFont="1" applyFill="1" applyProtection="1">
      <protection hidden="1"/>
    </xf>
    <xf numFmtId="0" fontId="12" fillId="11" borderId="0" xfId="0" applyFont="1" applyFill="1" applyProtection="1">
      <protection hidden="1"/>
    </xf>
    <xf numFmtId="0" fontId="1" fillId="11" borderId="0" xfId="0" applyFont="1" applyFill="1" applyProtection="1">
      <protection hidden="1"/>
    </xf>
    <xf numFmtId="0" fontId="48" fillId="11" borderId="0" xfId="0" applyFont="1" applyFill="1" applyAlignment="1" applyProtection="1">
      <alignment horizontal="left" vertical="top"/>
      <protection hidden="1"/>
    </xf>
    <xf numFmtId="0" fontId="49" fillId="11" borderId="40" xfId="0" applyFont="1" applyFill="1" applyBorder="1" applyAlignment="1" applyProtection="1">
      <alignment horizontal="center" vertical="center"/>
      <protection hidden="1"/>
    </xf>
    <xf numFmtId="0" fontId="49" fillId="11" borderId="0" xfId="0" applyFont="1" applyFill="1" applyAlignment="1" applyProtection="1">
      <alignment horizontal="center" vertical="center"/>
      <protection hidden="1"/>
    </xf>
    <xf numFmtId="0" fontId="49" fillId="11" borderId="0" xfId="0" applyFont="1" applyFill="1" applyAlignment="1" applyProtection="1">
      <alignment horizontal="center"/>
      <protection hidden="1"/>
    </xf>
    <xf numFmtId="0" fontId="48" fillId="11" borderId="0" xfId="0" applyFont="1" applyFill="1" applyAlignment="1" applyProtection="1">
      <alignment horizontal="left"/>
      <protection hidden="1"/>
    </xf>
    <xf numFmtId="0" fontId="1" fillId="11" borderId="0" xfId="0" applyFont="1" applyFill="1" applyAlignment="1" applyProtection="1">
      <alignment horizontal="right"/>
      <protection hidden="1"/>
    </xf>
    <xf numFmtId="0" fontId="48" fillId="11" borderId="0" xfId="0" applyFont="1" applyFill="1" applyAlignment="1" applyProtection="1">
      <alignment horizontal="right" vertical="top"/>
      <protection hidden="1"/>
    </xf>
    <xf numFmtId="0" fontId="1" fillId="11" borderId="0" xfId="0" applyFont="1" applyFill="1" applyAlignment="1" applyProtection="1">
      <alignment horizontal="right" vertical="top"/>
      <protection hidden="1"/>
    </xf>
    <xf numFmtId="0" fontId="48" fillId="11" borderId="0" xfId="0" applyFont="1" applyFill="1" applyAlignment="1" applyProtection="1">
      <alignment horizontal="left" vertical="center"/>
      <protection hidden="1"/>
    </xf>
    <xf numFmtId="0" fontId="48" fillId="11" borderId="0" xfId="0" applyFont="1" applyFill="1" applyAlignment="1" applyProtection="1">
      <alignment horizontal="right"/>
      <protection hidden="1"/>
    </xf>
    <xf numFmtId="0" fontId="48" fillId="11" borderId="29" xfId="0" applyFont="1" applyFill="1" applyBorder="1" applyAlignment="1" applyProtection="1">
      <alignment horizontal="right"/>
      <protection hidden="1"/>
    </xf>
    <xf numFmtId="0" fontId="49" fillId="11" borderId="0" xfId="0" applyFont="1" applyFill="1" applyAlignment="1" applyProtection="1">
      <alignment horizontal="right" vertical="top"/>
      <protection hidden="1"/>
    </xf>
    <xf numFmtId="0" fontId="54" fillId="11" borderId="0" xfId="0" applyFont="1" applyFill="1" applyProtection="1">
      <protection hidden="1"/>
    </xf>
    <xf numFmtId="0" fontId="55" fillId="11" borderId="0" xfId="0" applyFont="1" applyFill="1" applyProtection="1">
      <protection hidden="1"/>
    </xf>
    <xf numFmtId="4" fontId="12" fillId="11" borderId="0" xfId="0" applyNumberFormat="1" applyFont="1" applyFill="1" applyProtection="1">
      <protection hidden="1"/>
    </xf>
    <xf numFmtId="0" fontId="50" fillId="11" borderId="0" xfId="0" quotePrefix="1" applyFont="1" applyFill="1" applyProtection="1">
      <protection hidden="1"/>
    </xf>
    <xf numFmtId="0" fontId="12" fillId="11" borderId="29" xfId="0" applyFont="1" applyFill="1" applyBorder="1" applyProtection="1">
      <protection hidden="1"/>
    </xf>
    <xf numFmtId="0" fontId="8" fillId="11" borderId="29" xfId="0" applyFont="1" applyFill="1" applyBorder="1" applyProtection="1">
      <protection hidden="1"/>
    </xf>
    <xf numFmtId="4" fontId="12" fillId="11" borderId="29" xfId="0" applyNumberFormat="1" applyFont="1" applyFill="1" applyBorder="1" applyProtection="1">
      <protection hidden="1"/>
    </xf>
    <xf numFmtId="0" fontId="8" fillId="11" borderId="0" xfId="0" applyFont="1" applyFill="1" applyProtection="1">
      <protection hidden="1"/>
    </xf>
    <xf numFmtId="4" fontId="8" fillId="11" borderId="0" xfId="0" applyNumberFormat="1" applyFont="1" applyFill="1" applyProtection="1">
      <protection hidden="1"/>
    </xf>
    <xf numFmtId="2" fontId="32" fillId="4" borderId="0" xfId="0" applyNumberFormat="1" applyFont="1" applyFill="1" applyAlignment="1" applyProtection="1">
      <alignment horizontal="center"/>
      <protection hidden="1"/>
    </xf>
    <xf numFmtId="0" fontId="48" fillId="11" borderId="9" xfId="0" applyFont="1" applyFill="1" applyBorder="1" applyAlignment="1" applyProtection="1">
      <alignment horizontal="right"/>
      <protection hidden="1"/>
    </xf>
    <xf numFmtId="0" fontId="49" fillId="11" borderId="53" xfId="0" applyFont="1" applyFill="1" applyBorder="1" applyAlignment="1" applyProtection="1">
      <alignment horizontal="center"/>
      <protection hidden="1"/>
    </xf>
    <xf numFmtId="0" fontId="58" fillId="9" borderId="0" xfId="0" applyFont="1" applyFill="1" applyAlignment="1" applyProtection="1">
      <alignment horizontal="left"/>
      <protection hidden="1"/>
    </xf>
    <xf numFmtId="0" fontId="58" fillId="9" borderId="40" xfId="0" applyFont="1" applyFill="1" applyBorder="1" applyAlignment="1" applyProtection="1">
      <alignment horizontal="left" textRotation="90"/>
      <protection hidden="1"/>
    </xf>
    <xf numFmtId="0" fontId="29" fillId="5" borderId="0" xfId="0" applyFont="1" applyFill="1" applyAlignment="1" applyProtection="1">
      <alignment vertical="center"/>
      <protection hidden="1"/>
    </xf>
    <xf numFmtId="0" fontId="0" fillId="5" borderId="0" xfId="0" applyFill="1" applyAlignment="1" applyProtection="1">
      <alignment vertical="center"/>
      <protection hidden="1"/>
    </xf>
    <xf numFmtId="0" fontId="29" fillId="5" borderId="0" xfId="0" applyFont="1" applyFill="1" applyAlignment="1" applyProtection="1">
      <alignment horizontal="left" vertical="center"/>
      <protection hidden="1"/>
    </xf>
    <xf numFmtId="0" fontId="8" fillId="8" borderId="7" xfId="0" applyFont="1" applyFill="1" applyBorder="1" applyAlignment="1" applyProtection="1">
      <alignment horizontal="center" vertical="center"/>
      <protection hidden="1"/>
    </xf>
    <xf numFmtId="0" fontId="0" fillId="5" borderId="29" xfId="0" applyFill="1" applyBorder="1" applyAlignment="1" applyProtection="1">
      <alignment horizontal="center" vertical="center"/>
      <protection hidden="1"/>
    </xf>
    <xf numFmtId="0" fontId="58" fillId="9" borderId="0" xfId="0" applyFont="1" applyFill="1" applyAlignment="1" applyProtection="1">
      <alignment horizontal="left" vertical="center"/>
      <protection hidden="1"/>
    </xf>
    <xf numFmtId="0" fontId="15" fillId="3" borderId="4" xfId="0" applyFont="1" applyFill="1" applyBorder="1" applyAlignment="1" applyProtection="1">
      <alignment horizontal="center" vertical="center"/>
      <protection hidden="1"/>
    </xf>
    <xf numFmtId="0" fontId="15" fillId="3" borderId="35" xfId="0" applyFont="1" applyFill="1" applyBorder="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59" fillId="9" borderId="0" xfId="0" applyFont="1" applyFill="1" applyAlignment="1" applyProtection="1">
      <alignment horizontal="left" vertical="center"/>
      <protection hidden="1"/>
    </xf>
    <xf numFmtId="165" fontId="41" fillId="3" borderId="62" xfId="0" applyNumberFormat="1" applyFont="1" applyFill="1" applyBorder="1" applyAlignment="1" applyProtection="1">
      <alignment horizontal="center" vertical="center" wrapText="1"/>
      <protection locked="0"/>
    </xf>
    <xf numFmtId="165" fontId="11" fillId="3" borderId="62" xfId="0" applyNumberFormat="1" applyFont="1" applyFill="1" applyBorder="1" applyAlignment="1" applyProtection="1">
      <alignment horizontal="center" vertical="center" wrapText="1"/>
      <protection locked="0"/>
    </xf>
    <xf numFmtId="0" fontId="32" fillId="4" borderId="0" xfId="0" applyFont="1" applyFill="1" applyProtection="1">
      <protection locked="0" hidden="1"/>
    </xf>
    <xf numFmtId="0" fontId="12" fillId="10" borderId="0" xfId="0" applyFont="1" applyFill="1" applyProtection="1">
      <protection hidden="1"/>
    </xf>
    <xf numFmtId="0" fontId="12" fillId="10" borderId="0" xfId="0" applyFont="1" applyFill="1" applyAlignment="1" applyProtection="1">
      <alignment vertical="center"/>
      <protection hidden="1"/>
    </xf>
    <xf numFmtId="0" fontId="18" fillId="5" borderId="0" xfId="0" applyFont="1" applyFill="1" applyProtection="1">
      <protection hidden="1"/>
    </xf>
    <xf numFmtId="0" fontId="18" fillId="5" borderId="0" xfId="0" applyFont="1" applyFill="1" applyAlignment="1" applyProtection="1">
      <alignment vertical="center"/>
      <protection hidden="1"/>
    </xf>
    <xf numFmtId="0" fontId="12"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8" fillId="5" borderId="0" xfId="0" applyFont="1" applyFill="1" applyAlignment="1" applyProtection="1">
      <alignment vertical="center"/>
      <protection hidden="1"/>
    </xf>
    <xf numFmtId="0" fontId="1" fillId="5" borderId="0" xfId="0" applyFont="1" applyFill="1" applyAlignment="1" applyProtection="1">
      <alignment vertical="center"/>
      <protection hidden="1"/>
    </xf>
    <xf numFmtId="0" fontId="3" fillId="5" borderId="0" xfId="0" applyFont="1" applyFill="1" applyAlignment="1" applyProtection="1">
      <alignment vertical="center"/>
      <protection hidden="1"/>
    </xf>
    <xf numFmtId="0" fontId="12" fillId="5" borderId="0" xfId="0" applyFont="1" applyFill="1" applyProtection="1">
      <protection hidden="1"/>
    </xf>
    <xf numFmtId="0" fontId="8" fillId="8" borderId="0" xfId="0" applyFont="1" applyFill="1" applyProtection="1">
      <protection hidden="1"/>
    </xf>
    <xf numFmtId="0" fontId="12" fillId="4" borderId="0" xfId="0" applyFont="1" applyFill="1" applyAlignment="1" applyProtection="1">
      <alignment horizontal="center"/>
      <protection hidden="1"/>
    </xf>
    <xf numFmtId="0" fontId="8" fillId="4" borderId="0" xfId="0" applyFont="1" applyFill="1" applyAlignment="1" applyProtection="1">
      <alignment horizontal="center"/>
      <protection hidden="1"/>
    </xf>
    <xf numFmtId="0" fontId="8" fillId="8" borderId="0" xfId="0" applyFont="1" applyFill="1" applyAlignment="1" applyProtection="1">
      <alignment horizontal="center"/>
      <protection hidden="1"/>
    </xf>
    <xf numFmtId="16" fontId="1" fillId="8" borderId="0" xfId="0" quotePrefix="1" applyNumberFormat="1" applyFont="1" applyFill="1" applyAlignment="1" applyProtection="1">
      <alignment horizontal="center"/>
      <protection hidden="1"/>
    </xf>
    <xf numFmtId="0" fontId="12" fillId="8" borderId="0" xfId="0" applyFont="1" applyFill="1" applyAlignment="1" applyProtection="1">
      <alignment horizontal="center"/>
      <protection hidden="1"/>
    </xf>
    <xf numFmtId="0" fontId="1" fillId="8" borderId="0" xfId="0" quotePrefix="1" applyFont="1" applyFill="1" applyAlignment="1" applyProtection="1">
      <alignment horizontal="center"/>
      <protection hidden="1"/>
    </xf>
    <xf numFmtId="0" fontId="60" fillId="10" borderId="0" xfId="0" applyFont="1" applyFill="1" applyProtection="1">
      <protection hidden="1"/>
    </xf>
    <xf numFmtId="0" fontId="0" fillId="9" borderId="27" xfId="0" applyFill="1" applyBorder="1" applyProtection="1">
      <protection hidden="1"/>
    </xf>
    <xf numFmtId="0" fontId="0" fillId="9" borderId="38" xfId="0" applyFill="1" applyBorder="1" applyProtection="1">
      <protection hidden="1"/>
    </xf>
    <xf numFmtId="0" fontId="0" fillId="8" borderId="0" xfId="0" applyFill="1" applyAlignment="1" applyProtection="1">
      <alignment horizontal="left" vertical="top" wrapText="1"/>
      <protection hidden="1"/>
    </xf>
    <xf numFmtId="0" fontId="0" fillId="8" borderId="28" xfId="0" applyFill="1" applyBorder="1" applyAlignment="1" applyProtection="1">
      <alignment horizontal="left" vertical="top" wrapText="1"/>
      <protection hidden="1"/>
    </xf>
    <xf numFmtId="0" fontId="0" fillId="8" borderId="0" xfId="0" applyFill="1" applyProtection="1">
      <protection hidden="1"/>
    </xf>
    <xf numFmtId="20" fontId="61" fillId="4" borderId="84" xfId="0" applyNumberFormat="1" applyFont="1" applyFill="1" applyBorder="1" applyProtection="1">
      <protection hidden="1"/>
    </xf>
    <xf numFmtId="0" fontId="37" fillId="4" borderId="27" xfId="0" applyFont="1" applyFill="1" applyBorder="1" applyProtection="1">
      <protection hidden="1"/>
    </xf>
    <xf numFmtId="20" fontId="37" fillId="4" borderId="27" xfId="0" applyNumberFormat="1" applyFont="1" applyFill="1" applyBorder="1" applyProtection="1">
      <protection hidden="1"/>
    </xf>
    <xf numFmtId="0" fontId="37" fillId="4" borderId="85" xfId="0" applyFont="1" applyFill="1" applyBorder="1" applyProtection="1">
      <protection hidden="1"/>
    </xf>
    <xf numFmtId="0" fontId="37" fillId="4" borderId="35" xfId="0" applyFont="1" applyFill="1" applyBorder="1" applyProtection="1">
      <protection hidden="1"/>
    </xf>
    <xf numFmtId="0" fontId="37" fillId="4" borderId="32" xfId="0" applyFont="1" applyFill="1" applyBorder="1" applyProtection="1">
      <protection hidden="1"/>
    </xf>
    <xf numFmtId="0" fontId="37" fillId="4" borderId="36" xfId="0" applyFont="1" applyFill="1" applyBorder="1" applyProtection="1">
      <protection hidden="1"/>
    </xf>
    <xf numFmtId="20" fontId="37" fillId="4" borderId="5" xfId="0" applyNumberFormat="1" applyFont="1" applyFill="1" applyBorder="1" applyProtection="1">
      <protection hidden="1"/>
    </xf>
    <xf numFmtId="20" fontId="37" fillId="4" borderId="0" xfId="0" applyNumberFormat="1" applyFont="1" applyFill="1" applyProtection="1">
      <protection hidden="1"/>
    </xf>
    <xf numFmtId="20" fontId="37" fillId="4" borderId="39" xfId="0" applyNumberFormat="1" applyFont="1" applyFill="1" applyBorder="1" applyProtection="1">
      <protection hidden="1"/>
    </xf>
    <xf numFmtId="0" fontId="37" fillId="4" borderId="40" xfId="0" applyFont="1" applyFill="1" applyBorder="1" applyProtection="1">
      <protection hidden="1"/>
    </xf>
    <xf numFmtId="20" fontId="37" fillId="4" borderId="40" xfId="0" applyNumberFormat="1" applyFont="1" applyFill="1" applyBorder="1" applyProtection="1">
      <protection hidden="1"/>
    </xf>
    <xf numFmtId="0" fontId="37" fillId="4" borderId="41" xfId="0" applyFont="1" applyFill="1" applyBorder="1" applyProtection="1">
      <protection hidden="1"/>
    </xf>
    <xf numFmtId="20" fontId="37" fillId="4" borderId="35" xfId="0" applyNumberFormat="1" applyFont="1" applyFill="1" applyBorder="1" applyProtection="1">
      <protection hidden="1"/>
    </xf>
    <xf numFmtId="20" fontId="37" fillId="4" borderId="32" xfId="0" applyNumberFormat="1" applyFont="1" applyFill="1" applyBorder="1" applyProtection="1">
      <protection hidden="1"/>
    </xf>
    <xf numFmtId="0" fontId="37" fillId="4" borderId="4" xfId="0" applyFont="1" applyFill="1" applyBorder="1" applyProtection="1">
      <protection hidden="1"/>
    </xf>
    <xf numFmtId="0" fontId="37" fillId="4" borderId="0" xfId="0" applyFont="1" applyFill="1" applyAlignment="1" applyProtection="1">
      <alignment horizontal="right"/>
      <protection hidden="1"/>
    </xf>
    <xf numFmtId="0" fontId="39" fillId="12" borderId="90" xfId="0" applyFont="1" applyFill="1" applyBorder="1" applyProtection="1">
      <protection locked="0"/>
    </xf>
    <xf numFmtId="2" fontId="20" fillId="3" borderId="1" xfId="0" applyNumberFormat="1" applyFont="1" applyFill="1" applyBorder="1" applyAlignment="1" applyProtection="1">
      <alignment horizontal="right" vertical="center"/>
      <protection hidden="1"/>
    </xf>
    <xf numFmtId="2" fontId="20" fillId="3" borderId="69" xfId="0" applyNumberFormat="1" applyFont="1" applyFill="1" applyBorder="1" applyAlignment="1" applyProtection="1">
      <alignment horizontal="right" vertical="center"/>
      <protection hidden="1"/>
    </xf>
    <xf numFmtId="2" fontId="20" fillId="3" borderId="26" xfId="0" applyNumberFormat="1" applyFont="1" applyFill="1" applyBorder="1" applyAlignment="1" applyProtection="1">
      <alignment horizontal="right" vertical="center"/>
      <protection hidden="1"/>
    </xf>
    <xf numFmtId="3" fontId="9" fillId="3" borderId="94" xfId="0" quotePrefix="1" applyNumberFormat="1" applyFont="1" applyFill="1" applyBorder="1" applyAlignment="1" applyProtection="1">
      <alignment horizontal="center"/>
      <protection hidden="1"/>
    </xf>
    <xf numFmtId="166" fontId="63" fillId="9" borderId="0" xfId="0" applyNumberFormat="1" applyFont="1" applyFill="1" applyAlignment="1" applyProtection="1">
      <alignment horizontal="left"/>
      <protection hidden="1"/>
    </xf>
    <xf numFmtId="0" fontId="48" fillId="8" borderId="0" xfId="0" applyFont="1" applyFill="1" applyAlignment="1" applyProtection="1">
      <alignment horizontal="left" vertical="top"/>
      <protection hidden="1"/>
    </xf>
    <xf numFmtId="0" fontId="0" fillId="0" borderId="0" xfId="0" applyAlignment="1" applyProtection="1">
      <alignment horizontal="left" vertical="top"/>
      <protection hidden="1"/>
    </xf>
    <xf numFmtId="0" fontId="0" fillId="0" borderId="28" xfId="0" applyBorder="1" applyAlignment="1" applyProtection="1">
      <alignment horizontal="left" vertical="top"/>
      <protection hidden="1"/>
    </xf>
    <xf numFmtId="165" fontId="48" fillId="5" borderId="31" xfId="0" applyNumberFormat="1" applyFont="1" applyFill="1" applyBorder="1" applyAlignment="1" applyProtection="1">
      <alignment horizontal="center" vertical="center" wrapText="1"/>
      <protection hidden="1"/>
    </xf>
    <xf numFmtId="165" fontId="1" fillId="5" borderId="53" xfId="0" applyNumberFormat="1" applyFont="1" applyFill="1" applyBorder="1" applyAlignment="1" applyProtection="1">
      <alignment horizontal="center" vertical="center" wrapText="1"/>
      <protection hidden="1"/>
    </xf>
    <xf numFmtId="0" fontId="48" fillId="5" borderId="31" xfId="0" applyFont="1" applyFill="1" applyBorder="1" applyAlignment="1" applyProtection="1">
      <alignment horizontal="center" vertical="center"/>
      <protection hidden="1"/>
    </xf>
    <xf numFmtId="0" fontId="1" fillId="5" borderId="26" xfId="0" applyFont="1" applyFill="1" applyBorder="1" applyAlignment="1" applyProtection="1">
      <alignment horizontal="center" vertical="center"/>
      <protection hidden="1"/>
    </xf>
    <xf numFmtId="0" fontId="48" fillId="5" borderId="9" xfId="0" applyFont="1" applyFill="1" applyBorder="1" applyAlignment="1" applyProtection="1">
      <alignment horizontal="center" vertical="center"/>
      <protection hidden="1"/>
    </xf>
    <xf numFmtId="0" fontId="1" fillId="5" borderId="53" xfId="0" applyFont="1" applyFill="1" applyBorder="1" applyAlignment="1" applyProtection="1">
      <alignment horizontal="center" vertical="center"/>
      <protection hidden="1"/>
    </xf>
    <xf numFmtId="0" fontId="48" fillId="5" borderId="84" xfId="0" applyFont="1" applyFill="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165" fontId="48" fillId="5" borderId="31" xfId="0" applyNumberFormat="1" applyFont="1" applyFill="1" applyBorder="1" applyAlignment="1" applyProtection="1">
      <alignment horizontal="center" vertical="center"/>
      <protection hidden="1"/>
    </xf>
    <xf numFmtId="165" fontId="1" fillId="5" borderId="26" xfId="0" applyNumberFormat="1" applyFont="1" applyFill="1" applyBorder="1" applyAlignment="1" applyProtection="1">
      <alignment horizontal="center" vertical="center"/>
      <protection hidden="1"/>
    </xf>
    <xf numFmtId="165" fontId="48" fillId="5" borderId="9" xfId="0" applyNumberFormat="1" applyFont="1" applyFill="1" applyBorder="1" applyAlignment="1" applyProtection="1">
      <alignment horizontal="center" vertical="center"/>
      <protection hidden="1"/>
    </xf>
    <xf numFmtId="165" fontId="1" fillId="5" borderId="53" xfId="0" applyNumberFormat="1" applyFont="1" applyFill="1" applyBorder="1" applyAlignment="1" applyProtection="1">
      <alignment horizontal="center" vertical="center"/>
      <protection hidden="1"/>
    </xf>
    <xf numFmtId="0" fontId="1" fillId="0" borderId="53" xfId="0" applyFont="1" applyBorder="1" applyAlignment="1" applyProtection="1">
      <alignment horizontal="center" vertical="center"/>
      <protection hidden="1"/>
    </xf>
    <xf numFmtId="0" fontId="1" fillId="8" borderId="0" xfId="0" applyFont="1" applyFill="1" applyAlignment="1" applyProtection="1">
      <alignment wrapText="1"/>
      <protection hidden="1"/>
    </xf>
    <xf numFmtId="0" fontId="0" fillId="8" borderId="0" xfId="0" applyFill="1" applyAlignment="1" applyProtection="1">
      <alignment wrapText="1"/>
      <protection hidden="1"/>
    </xf>
    <xf numFmtId="0" fontId="19" fillId="8" borderId="0" xfId="0" applyFont="1" applyFill="1" applyAlignment="1" applyProtection="1">
      <alignment wrapText="1"/>
      <protection hidden="1"/>
    </xf>
    <xf numFmtId="0" fontId="3" fillId="11" borderId="89" xfId="0" applyFont="1" applyFill="1" applyBorder="1" applyAlignment="1" applyProtection="1">
      <alignment wrapText="1"/>
      <protection hidden="1"/>
    </xf>
    <xf numFmtId="0" fontId="3" fillId="0" borderId="91" xfId="0" applyFont="1" applyBorder="1" applyAlignment="1" applyProtection="1">
      <alignment wrapText="1"/>
      <protection hidden="1"/>
    </xf>
    <xf numFmtId="0" fontId="53" fillId="11" borderId="0" xfId="0" applyFont="1" applyFill="1" applyAlignment="1" applyProtection="1">
      <alignment wrapText="1"/>
      <protection hidden="1"/>
    </xf>
    <xf numFmtId="0" fontId="0" fillId="0" borderId="0" xfId="0" applyAlignment="1" applyProtection="1">
      <alignment wrapText="1"/>
      <protection hidden="1"/>
    </xf>
    <xf numFmtId="0" fontId="48" fillId="11" borderId="28" xfId="0" applyFont="1" applyFill="1" applyBorder="1" applyAlignment="1" applyProtection="1">
      <alignment horizontal="right" vertical="center"/>
      <protection hidden="1"/>
    </xf>
    <xf numFmtId="0" fontId="1" fillId="11" borderId="88" xfId="0" applyFont="1" applyFill="1" applyBorder="1" applyAlignment="1" applyProtection="1">
      <alignment horizontal="right" vertical="center"/>
      <protection hidden="1"/>
    </xf>
    <xf numFmtId="0" fontId="1" fillId="11" borderId="28" xfId="0" applyFont="1" applyFill="1" applyBorder="1" applyAlignment="1" applyProtection="1">
      <alignment horizontal="right" vertical="center"/>
      <protection hidden="1"/>
    </xf>
    <xf numFmtId="0" fontId="1" fillId="4" borderId="5" xfId="0" applyFont="1" applyFill="1" applyBorder="1" applyAlignment="1" applyProtection="1">
      <alignment wrapText="1"/>
      <protection hidden="1"/>
    </xf>
    <xf numFmtId="0" fontId="1" fillId="0" borderId="0" xfId="0" applyFont="1" applyProtection="1">
      <protection hidden="1"/>
    </xf>
    <xf numFmtId="0" fontId="1" fillId="0" borderId="28" xfId="0" applyFont="1" applyBorder="1" applyProtection="1">
      <protection hidden="1"/>
    </xf>
    <xf numFmtId="0" fontId="1" fillId="0" borderId="39" xfId="0" applyFont="1" applyBorder="1" applyProtection="1">
      <protection hidden="1"/>
    </xf>
    <xf numFmtId="0" fontId="1" fillId="0" borderId="40" xfId="0" applyFont="1" applyBorder="1" applyProtection="1">
      <protection hidden="1"/>
    </xf>
    <xf numFmtId="0" fontId="1" fillId="0" borderId="41" xfId="0" applyFont="1" applyBorder="1" applyProtection="1">
      <protection hidden="1"/>
    </xf>
    <xf numFmtId="0" fontId="12" fillId="8" borderId="0" xfId="0" applyFont="1" applyFill="1" applyAlignment="1" applyProtection="1">
      <alignment vertical="top" wrapText="1"/>
      <protection hidden="1"/>
    </xf>
    <xf numFmtId="0" fontId="48" fillId="8" borderId="0" xfId="0" applyFont="1" applyFill="1" applyAlignment="1" applyProtection="1">
      <alignment horizontal="left" vertical="top" wrapText="1"/>
      <protection hidden="1"/>
    </xf>
    <xf numFmtId="0" fontId="0" fillId="8" borderId="0" xfId="0" applyFill="1" applyAlignment="1" applyProtection="1">
      <alignment horizontal="left" vertical="top" wrapText="1"/>
      <protection hidden="1"/>
    </xf>
    <xf numFmtId="0" fontId="0" fillId="8" borderId="28" xfId="0" applyFill="1" applyBorder="1" applyAlignment="1" applyProtection="1">
      <alignment horizontal="left" vertical="top" wrapText="1"/>
      <protection hidden="1"/>
    </xf>
    <xf numFmtId="0" fontId="8" fillId="11" borderId="28" xfId="0" applyFont="1" applyFill="1" applyBorder="1" applyAlignment="1" applyProtection="1">
      <alignment horizontal="center" wrapText="1"/>
      <protection hidden="1"/>
    </xf>
    <xf numFmtId="0" fontId="0" fillId="0" borderId="41" xfId="0" applyBorder="1" applyAlignment="1" applyProtection="1">
      <alignment horizontal="center" wrapText="1"/>
      <protection hidden="1"/>
    </xf>
    <xf numFmtId="0" fontId="56" fillId="11" borderId="0" xfId="0" applyFont="1" applyFill="1" applyAlignment="1" applyProtection="1">
      <alignment vertical="center" wrapText="1"/>
      <protection hidden="1"/>
    </xf>
    <xf numFmtId="0" fontId="57" fillId="0" borderId="0" xfId="0" applyFont="1" applyAlignment="1" applyProtection="1">
      <alignment vertical="center" wrapText="1"/>
      <protection hidden="1"/>
    </xf>
    <xf numFmtId="0" fontId="0" fillId="0" borderId="28" xfId="0" applyBorder="1" applyAlignment="1" applyProtection="1">
      <alignment wrapText="1"/>
      <protection hidden="1"/>
    </xf>
    <xf numFmtId="0" fontId="50" fillId="11" borderId="0" xfId="0" applyFont="1" applyFill="1" applyAlignment="1" applyProtection="1">
      <alignment vertical="center"/>
      <protection hidden="1"/>
    </xf>
    <xf numFmtId="0" fontId="0" fillId="0" borderId="0" xfId="0" applyAlignment="1" applyProtection="1">
      <alignment vertical="center"/>
      <protection hidden="1"/>
    </xf>
    <xf numFmtId="0" fontId="50" fillId="11" borderId="0" xfId="0" quotePrefix="1" applyFont="1" applyFill="1" applyAlignment="1" applyProtection="1">
      <alignment vertical="center" wrapText="1"/>
      <protection hidden="1"/>
    </xf>
    <xf numFmtId="0" fontId="0" fillId="0" borderId="0" xfId="0" applyAlignment="1" applyProtection="1">
      <alignment vertical="center" wrapText="1"/>
      <protection hidden="1"/>
    </xf>
    <xf numFmtId="0" fontId="1" fillId="8" borderId="0" xfId="0" applyFont="1" applyFill="1" applyAlignment="1" applyProtection="1">
      <alignment vertical="top" wrapText="1"/>
      <protection hidden="1"/>
    </xf>
    <xf numFmtId="0" fontId="0" fillId="8" borderId="0" xfId="0" applyFill="1" applyAlignment="1" applyProtection="1">
      <alignment vertical="top" wrapText="1"/>
      <protection hidden="1"/>
    </xf>
    <xf numFmtId="4" fontId="48" fillId="5" borderId="84" xfId="0" applyNumberFormat="1" applyFont="1" applyFill="1" applyBorder="1" applyAlignment="1" applyProtection="1">
      <alignment horizontal="center" vertical="center"/>
      <protection hidden="1"/>
    </xf>
    <xf numFmtId="4" fontId="1" fillId="5" borderId="76" xfId="0" applyNumberFormat="1" applyFont="1" applyFill="1" applyBorder="1" applyAlignment="1" applyProtection="1">
      <alignment horizontal="center" vertical="center"/>
      <protection hidden="1"/>
    </xf>
    <xf numFmtId="4" fontId="48" fillId="5" borderId="9" xfId="0" applyNumberFormat="1" applyFont="1" applyFill="1" applyBorder="1" applyAlignment="1" applyProtection="1">
      <alignment horizontal="center" vertical="center"/>
      <protection hidden="1"/>
    </xf>
    <xf numFmtId="4" fontId="1" fillId="5" borderId="53" xfId="0" applyNumberFormat="1" applyFont="1" applyFill="1" applyBorder="1" applyAlignment="1" applyProtection="1">
      <alignment horizontal="center" vertical="center"/>
      <protection hidden="1"/>
    </xf>
    <xf numFmtId="4" fontId="48" fillId="5" borderId="31" xfId="0" applyNumberFormat="1" applyFont="1" applyFill="1" applyBorder="1" applyAlignment="1" applyProtection="1">
      <alignment horizontal="center" vertical="center"/>
      <protection hidden="1"/>
    </xf>
    <xf numFmtId="4" fontId="1" fillId="5" borderId="26" xfId="0" applyNumberFormat="1" applyFont="1" applyFill="1" applyBorder="1" applyAlignment="1" applyProtection="1">
      <alignment horizontal="center" vertical="center"/>
      <protection hidden="1"/>
    </xf>
    <xf numFmtId="4" fontId="49" fillId="5" borderId="31" xfId="0" applyNumberFormat="1" applyFont="1" applyFill="1" applyBorder="1" applyAlignment="1" applyProtection="1">
      <alignment horizontal="center" vertical="center"/>
      <protection hidden="1"/>
    </xf>
    <xf numFmtId="0" fontId="46" fillId="8" borderId="0" xfId="0"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 fillId="11" borderId="0" xfId="0" applyFont="1" applyFill="1" applyAlignment="1" applyProtection="1">
      <alignment horizontal="right"/>
      <protection hidden="1"/>
    </xf>
    <xf numFmtId="0" fontId="3" fillId="0" borderId="0" xfId="0" applyFont="1" applyAlignment="1" applyProtection="1">
      <alignment horizontal="right"/>
      <protection hidden="1"/>
    </xf>
    <xf numFmtId="0" fontId="0" fillId="0" borderId="0" xfId="0" applyProtection="1">
      <protection hidden="1"/>
    </xf>
    <xf numFmtId="0" fontId="0" fillId="8" borderId="0" xfId="0" applyFill="1" applyProtection="1">
      <protection hidden="1"/>
    </xf>
    <xf numFmtId="0" fontId="3" fillId="11" borderId="31" xfId="0" applyFont="1" applyFill="1" applyBorder="1" applyAlignment="1" applyProtection="1">
      <alignment horizontal="right" textRotation="90" wrapText="1"/>
      <protection hidden="1"/>
    </xf>
    <xf numFmtId="0" fontId="3" fillId="0" borderId="9" xfId="0" applyFont="1" applyBorder="1" applyAlignment="1" applyProtection="1">
      <alignment horizontal="right" textRotation="90" wrapText="1"/>
      <protection hidden="1"/>
    </xf>
    <xf numFmtId="0" fontId="8" fillId="11" borderId="0" xfId="0" applyFont="1" applyFill="1" applyAlignment="1" applyProtection="1">
      <alignment horizontal="center" wrapText="1"/>
      <protection hidden="1"/>
    </xf>
    <xf numFmtId="0" fontId="0" fillId="0" borderId="40" xfId="0" applyBorder="1" applyAlignment="1" applyProtection="1">
      <alignment horizontal="center" wrapText="1"/>
      <protection hidden="1"/>
    </xf>
    <xf numFmtId="0" fontId="34" fillId="4" borderId="84" xfId="0" applyFont="1" applyFill="1" applyBorder="1" applyAlignment="1" applyProtection="1">
      <alignment horizontal="center"/>
      <protection hidden="1"/>
    </xf>
    <xf numFmtId="0" fontId="8" fillId="0" borderId="85" xfId="0" applyFont="1" applyBorder="1" applyAlignment="1">
      <alignment horizontal="center"/>
    </xf>
    <xf numFmtId="0" fontId="17" fillId="3" borderId="62" xfId="0" applyFont="1" applyFill="1" applyBorder="1" applyAlignment="1" applyProtection="1">
      <alignment horizontal="left" vertical="center" wrapText="1"/>
      <protection locked="0"/>
    </xf>
    <xf numFmtId="0" fontId="16" fillId="3" borderId="63" xfId="0" applyFont="1" applyFill="1" applyBorder="1" applyAlignment="1" applyProtection="1">
      <alignment horizontal="left" vertical="center" wrapText="1"/>
      <protection locked="0"/>
    </xf>
    <xf numFmtId="0" fontId="38" fillId="3" borderId="15" xfId="0" applyFont="1" applyFill="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32" fillId="4" borderId="37" xfId="0" applyFont="1" applyFill="1" applyBorder="1" applyAlignment="1" applyProtection="1">
      <alignment horizontal="center"/>
      <protection hidden="1"/>
    </xf>
    <xf numFmtId="0" fontId="0" fillId="0" borderId="27" xfId="0" applyBorder="1" applyAlignment="1">
      <alignment horizontal="center"/>
    </xf>
    <xf numFmtId="0" fontId="34" fillId="4" borderId="37" xfId="0" applyFont="1" applyFill="1" applyBorder="1" applyAlignment="1" applyProtection="1">
      <alignment horizontal="center"/>
      <protection hidden="1"/>
    </xf>
    <xf numFmtId="0" fontId="8" fillId="0" borderId="27" xfId="0" applyFont="1" applyBorder="1" applyAlignment="1">
      <alignment horizontal="center"/>
    </xf>
    <xf numFmtId="0" fontId="8" fillId="0" borderId="38" xfId="0" applyFont="1" applyBorder="1" applyAlignment="1">
      <alignment horizontal="center"/>
    </xf>
    <xf numFmtId="0" fontId="11" fillId="3" borderId="59" xfId="0" applyFont="1" applyFill="1" applyBorder="1" applyProtection="1">
      <protection hidden="1"/>
    </xf>
    <xf numFmtId="0" fontId="0" fillId="0" borderId="59" xfId="0" applyBorder="1" applyProtection="1">
      <protection hidden="1"/>
    </xf>
    <xf numFmtId="0" fontId="0" fillId="0" borderId="60" xfId="0" applyBorder="1" applyProtection="1">
      <protection hidden="1"/>
    </xf>
    <xf numFmtId="0" fontId="7" fillId="3" borderId="0" xfId="0" applyFont="1" applyFill="1" applyAlignment="1" applyProtection="1">
      <alignment horizontal="center" vertical="top"/>
      <protection hidden="1"/>
    </xf>
    <xf numFmtId="0" fontId="44" fillId="3" borderId="0" xfId="0" applyFont="1" applyFill="1" applyAlignment="1" applyProtection="1">
      <alignment horizontal="right"/>
      <protection locked="0"/>
    </xf>
    <xf numFmtId="0" fontId="44" fillId="0" borderId="0" xfId="0" applyFont="1" applyAlignment="1" applyProtection="1">
      <alignment horizontal="right"/>
      <protection locked="0"/>
    </xf>
    <xf numFmtId="0" fontId="1" fillId="3" borderId="0" xfId="0" applyFont="1" applyFill="1" applyAlignment="1" applyProtection="1">
      <alignment horizontal="center"/>
      <protection hidden="1"/>
    </xf>
    <xf numFmtId="0" fontId="1" fillId="0" borderId="0" xfId="0" applyFont="1" applyAlignment="1" applyProtection="1">
      <alignment horizontal="center"/>
      <protection hidden="1"/>
    </xf>
    <xf numFmtId="14" fontId="9" fillId="3" borderId="0" xfId="0" applyNumberFormat="1" applyFont="1" applyFill="1" applyAlignment="1" applyProtection="1">
      <alignment horizontal="left"/>
      <protection locked="0"/>
    </xf>
    <xf numFmtId="0" fontId="0" fillId="0" borderId="0" xfId="0" applyAlignment="1" applyProtection="1">
      <alignment horizontal="left"/>
      <protection locked="0"/>
    </xf>
    <xf numFmtId="0" fontId="44" fillId="3" borderId="0" xfId="0" applyFont="1" applyFill="1" applyAlignment="1" applyProtection="1">
      <alignment horizontal="right"/>
      <protection hidden="1"/>
    </xf>
    <xf numFmtId="0" fontId="0" fillId="0" borderId="0" xfId="0" applyAlignment="1" applyProtection="1">
      <alignment horizontal="right"/>
      <protection hidden="1"/>
    </xf>
    <xf numFmtId="0" fontId="0" fillId="4" borderId="0" xfId="0" applyFill="1" applyProtection="1">
      <protection hidden="1"/>
    </xf>
    <xf numFmtId="0" fontId="6" fillId="5" borderId="0" xfId="0" applyFont="1" applyFill="1" applyAlignment="1" applyProtection="1">
      <alignment horizontal="center" vertical="center" wrapText="1"/>
      <protection hidden="1"/>
    </xf>
    <xf numFmtId="0" fontId="6" fillId="5" borderId="0" xfId="0" applyFont="1" applyFill="1" applyAlignment="1" applyProtection="1">
      <alignment horizontal="center" vertical="center"/>
      <protection hidden="1"/>
    </xf>
    <xf numFmtId="0" fontId="3" fillId="3" borderId="0" xfId="0" applyFont="1" applyFill="1" applyAlignment="1" applyProtection="1">
      <alignment horizontal="right" vertical="center" wrapText="1"/>
      <protection hidden="1"/>
    </xf>
    <xf numFmtId="0" fontId="3" fillId="0" borderId="0" xfId="0" applyFont="1" applyAlignment="1" applyProtection="1">
      <alignment horizontal="right" vertical="center"/>
      <protection hidden="1"/>
    </xf>
    <xf numFmtId="0" fontId="3" fillId="0" borderId="0" xfId="0" applyFont="1" applyAlignment="1" applyProtection="1">
      <alignment vertical="center"/>
      <protection hidden="1"/>
    </xf>
    <xf numFmtId="0" fontId="31" fillId="7" borderId="0" xfId="0" applyFont="1" applyFill="1" applyAlignment="1" applyProtection="1">
      <alignment wrapText="1"/>
      <protection hidden="1"/>
    </xf>
    <xf numFmtId="0" fontId="34" fillId="4" borderId="37" xfId="0" quotePrefix="1" applyFont="1" applyFill="1" applyBorder="1" applyAlignment="1" applyProtection="1">
      <alignment horizontal="center"/>
      <protection hidden="1"/>
    </xf>
    <xf numFmtId="0" fontId="0" fillId="0" borderId="38" xfId="0" applyBorder="1" applyAlignment="1">
      <alignment horizontal="center"/>
    </xf>
    <xf numFmtId="0" fontId="3" fillId="3" borderId="8" xfId="0" applyFont="1" applyFill="1" applyBorder="1" applyAlignment="1" applyProtection="1">
      <alignment horizontal="center" textRotation="90"/>
      <protection hidden="1"/>
    </xf>
    <xf numFmtId="0" fontId="0" fillId="0" borderId="8" xfId="0" applyBorder="1" applyAlignment="1" applyProtection="1">
      <alignment horizontal="center"/>
      <protection hidden="1"/>
    </xf>
    <xf numFmtId="0" fontId="0" fillId="0" borderId="51" xfId="0" applyBorder="1" applyAlignment="1" applyProtection="1">
      <alignment horizontal="center"/>
      <protection hidden="1"/>
    </xf>
    <xf numFmtId="0" fontId="34" fillId="6" borderId="37" xfId="0" applyFont="1" applyFill="1" applyBorder="1" applyAlignment="1" applyProtection="1">
      <alignment horizontal="center"/>
      <protection hidden="1"/>
    </xf>
    <xf numFmtId="0" fontId="5"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5" fillId="3" borderId="0" xfId="0" applyFont="1" applyFill="1" applyProtection="1">
      <protection hidden="1"/>
    </xf>
    <xf numFmtId="0" fontId="0" fillId="3" borderId="0" xfId="0" applyFill="1" applyProtection="1">
      <protection hidden="1"/>
    </xf>
    <xf numFmtId="0" fontId="4" fillId="3" borderId="0" xfId="0" quotePrefix="1" applyFont="1" applyFill="1" applyProtection="1">
      <protection hidden="1"/>
    </xf>
    <xf numFmtId="0" fontId="58" fillId="9" borderId="0" xfId="0" applyFont="1" applyFill="1" applyAlignment="1" applyProtection="1">
      <alignment horizontal="left" textRotation="90"/>
      <protection hidden="1"/>
    </xf>
    <xf numFmtId="0" fontId="3" fillId="3" borderId="9" xfId="0" applyFont="1" applyFill="1" applyBorder="1" applyAlignment="1" applyProtection="1">
      <alignment horizontal="center" textRotation="90" wrapText="1"/>
      <protection hidden="1"/>
    </xf>
    <xf numFmtId="0" fontId="3" fillId="3" borderId="53" xfId="0" applyFont="1" applyFill="1" applyBorder="1" applyAlignment="1" applyProtection="1">
      <alignment horizontal="center" textRotation="90" wrapText="1"/>
      <protection hidden="1"/>
    </xf>
    <xf numFmtId="0" fontId="5" fillId="3" borderId="72" xfId="0" applyFont="1" applyFill="1" applyBorder="1" applyAlignment="1" applyProtection="1">
      <alignment horizontal="center"/>
      <protection hidden="1"/>
    </xf>
    <xf numFmtId="0" fontId="5" fillId="3" borderId="74" xfId="0" applyFont="1" applyFill="1" applyBorder="1" applyAlignment="1" applyProtection="1">
      <alignment horizontal="center"/>
      <protection hidden="1"/>
    </xf>
    <xf numFmtId="0" fontId="3" fillId="3" borderId="0" xfId="0" applyFont="1" applyFill="1" applyAlignment="1" applyProtection="1">
      <alignment horizontal="center" vertical="center" wrapText="1"/>
      <protection hidden="1"/>
    </xf>
    <xf numFmtId="0" fontId="3" fillId="3" borderId="0" xfId="0" applyFont="1" applyFill="1" applyAlignment="1" applyProtection="1">
      <alignment horizontal="center" vertical="center"/>
      <protection hidden="1"/>
    </xf>
    <xf numFmtId="0" fontId="0" fillId="0" borderId="0" xfId="0" applyProtection="1">
      <protection locked="0"/>
    </xf>
    <xf numFmtId="0" fontId="0" fillId="0" borderId="0" xfId="0" applyAlignment="1" applyProtection="1">
      <alignment horizontal="right"/>
      <protection locked="0"/>
    </xf>
    <xf numFmtId="0" fontId="39" fillId="3" borderId="44" xfId="0" applyFont="1" applyFill="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3" fillId="3" borderId="0" xfId="0" applyFont="1" applyFill="1" applyAlignment="1" applyProtection="1">
      <alignment horizontal="center" textRotation="90"/>
      <protection hidden="1"/>
    </xf>
    <xf numFmtId="0" fontId="0" fillId="0" borderId="0" xfId="0" applyAlignment="1" applyProtection="1">
      <alignment horizontal="center" textRotation="90"/>
      <protection hidden="1"/>
    </xf>
    <xf numFmtId="0" fontId="0" fillId="0" borderId="40" xfId="0" applyBorder="1" applyAlignment="1" applyProtection="1">
      <alignment horizontal="center" textRotation="90"/>
      <protection hidden="1"/>
    </xf>
    <xf numFmtId="0" fontId="0" fillId="0" borderId="0" xfId="0" applyAlignment="1" applyProtection="1">
      <alignment horizontal="center"/>
      <protection hidden="1"/>
    </xf>
    <xf numFmtId="0" fontId="0" fillId="0" borderId="40" xfId="0" applyBorder="1" applyAlignment="1" applyProtection="1">
      <alignment horizontal="center"/>
      <protection hidden="1"/>
    </xf>
    <xf numFmtId="0" fontId="39" fillId="3" borderId="44" xfId="0" applyFont="1" applyFill="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8" fillId="0" borderId="62" xfId="0" applyFont="1" applyBorder="1" applyAlignment="1" applyProtection="1">
      <alignment horizontal="center" vertical="center" wrapText="1"/>
      <protection hidden="1"/>
    </xf>
    <xf numFmtId="0" fontId="8" fillId="0" borderId="63"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3" fillId="0" borderId="7" xfId="0" applyFont="1" applyBorder="1" applyAlignment="1" applyProtection="1">
      <alignment horizontal="center" wrapText="1"/>
      <protection hidden="1"/>
    </xf>
    <xf numFmtId="0" fontId="3" fillId="3" borderId="7" xfId="0" applyFont="1" applyFill="1" applyBorder="1" applyAlignment="1" applyProtection="1">
      <alignment horizontal="center" vertical="top" wrapText="1"/>
      <protection hidden="1"/>
    </xf>
    <xf numFmtId="0" fontId="3" fillId="0" borderId="7" xfId="0" applyFont="1" applyBorder="1" applyAlignment="1" applyProtection="1">
      <alignment horizontal="center" vertical="top" wrapText="1"/>
      <protection hidden="1"/>
    </xf>
    <xf numFmtId="0" fontId="3" fillId="0" borderId="47"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3" borderId="6" xfId="0"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3" fillId="3" borderId="9" xfId="0" applyFont="1" applyFill="1" applyBorder="1" applyAlignment="1" applyProtection="1">
      <alignment horizontal="center" textRotation="90"/>
      <protection hidden="1"/>
    </xf>
    <xf numFmtId="0" fontId="0" fillId="0" borderId="9" xfId="0" applyBorder="1" applyAlignment="1" applyProtection="1">
      <alignment horizontal="center" textRotation="90"/>
      <protection hidden="1"/>
    </xf>
    <xf numFmtId="0" fontId="0" fillId="0" borderId="53" xfId="0" applyBorder="1" applyAlignment="1" applyProtection="1">
      <alignment horizontal="center" textRotation="90"/>
      <protection hidden="1"/>
    </xf>
    <xf numFmtId="0" fontId="3" fillId="3" borderId="10" xfId="0" applyFont="1" applyFill="1" applyBorder="1" applyAlignment="1" applyProtection="1">
      <alignment horizontal="center" textRotation="90"/>
      <protection hidden="1"/>
    </xf>
    <xf numFmtId="0" fontId="0" fillId="0" borderId="10" xfId="0" applyBorder="1" applyAlignment="1" applyProtection="1">
      <alignment horizontal="center" textRotation="90"/>
      <protection hidden="1"/>
    </xf>
    <xf numFmtId="0" fontId="0" fillId="0" borderId="50" xfId="0" applyBorder="1" applyAlignment="1" applyProtection="1">
      <alignment horizontal="center" textRotation="90"/>
      <protection hidden="1"/>
    </xf>
    <xf numFmtId="0" fontId="42" fillId="8" borderId="65" xfId="0" applyFont="1" applyFill="1" applyBorder="1" applyAlignment="1" applyProtection="1">
      <alignment horizontal="center"/>
      <protection hidden="1"/>
    </xf>
    <xf numFmtId="0" fontId="17" fillId="3" borderId="92" xfId="0" applyFont="1" applyFill="1" applyBorder="1" applyAlignment="1" applyProtection="1">
      <alignment horizontal="left" vertical="center" wrapText="1"/>
      <protection locked="0"/>
    </xf>
    <xf numFmtId="0" fontId="16" fillId="3" borderId="93" xfId="0" applyFont="1" applyFill="1" applyBorder="1" applyAlignment="1" applyProtection="1">
      <alignment horizontal="left" vertical="center" wrapText="1"/>
      <protection locked="0"/>
    </xf>
    <xf numFmtId="0" fontId="4" fillId="3" borderId="0" xfId="0" quotePrefix="1" applyFont="1" applyFill="1" applyProtection="1">
      <protection locked="0"/>
    </xf>
    <xf numFmtId="0" fontId="0" fillId="0" borderId="28" xfId="0" applyBorder="1" applyProtection="1">
      <protection locked="0"/>
    </xf>
    <xf numFmtId="0" fontId="4" fillId="3" borderId="0" xfId="0" applyFont="1" applyFill="1" applyAlignment="1" applyProtection="1">
      <alignment horizontal="right"/>
      <protection hidden="1"/>
    </xf>
    <xf numFmtId="0" fontId="0" fillId="3" borderId="0" xfId="0" applyFill="1" applyAlignment="1" applyProtection="1">
      <alignment horizontal="right"/>
      <protection hidden="1"/>
    </xf>
    <xf numFmtId="4" fontId="22" fillId="3" borderId="19" xfId="0" quotePrefix="1" applyNumberFormat="1" applyFont="1" applyFill="1" applyBorder="1" applyAlignment="1" applyProtection="1">
      <alignment vertical="center"/>
      <protection hidden="1"/>
    </xf>
    <xf numFmtId="4" fontId="22" fillId="3" borderId="26" xfId="0" applyNumberFormat="1" applyFont="1" applyFill="1" applyBorder="1" applyAlignment="1" applyProtection="1">
      <alignment vertical="center"/>
      <protection hidden="1"/>
    </xf>
    <xf numFmtId="0" fontId="4" fillId="3" borderId="6" xfId="0" quotePrefix="1" applyFont="1" applyFill="1" applyBorder="1" applyAlignment="1" applyProtection="1">
      <alignment horizontal="center"/>
      <protection hidden="1"/>
    </xf>
    <xf numFmtId="0" fontId="4" fillId="3" borderId="0" xfId="0" applyFont="1" applyFill="1" applyAlignment="1" applyProtection="1">
      <alignment horizontal="center"/>
      <protection hidden="1"/>
    </xf>
    <xf numFmtId="0" fontId="8" fillId="3" borderId="0" xfId="0" applyFont="1" applyFill="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4" fontId="22" fillId="3" borderId="9" xfId="0" quotePrefix="1" applyNumberFormat="1" applyFont="1" applyFill="1" applyBorder="1" applyAlignment="1" applyProtection="1">
      <alignment vertical="center"/>
      <protection hidden="1"/>
    </xf>
    <xf numFmtId="4" fontId="22" fillId="3" borderId="9" xfId="0" applyNumberFormat="1" applyFont="1" applyFill="1" applyBorder="1" applyAlignment="1" applyProtection="1">
      <alignment vertical="center"/>
      <protection hidden="1"/>
    </xf>
    <xf numFmtId="4" fontId="4" fillId="3" borderId="9" xfId="0" quotePrefix="1" applyNumberFormat="1" applyFont="1" applyFill="1" applyBorder="1" applyProtection="1">
      <protection locked="0"/>
    </xf>
    <xf numFmtId="4" fontId="0" fillId="3" borderId="9" xfId="0" applyNumberFormat="1" applyFill="1" applyBorder="1" applyProtection="1">
      <protection locked="0"/>
    </xf>
    <xf numFmtId="0" fontId="0" fillId="3" borderId="0" xfId="0" applyFill="1" applyAlignment="1" applyProtection="1">
      <alignment vertical="center"/>
      <protection hidden="1"/>
    </xf>
    <xf numFmtId="0" fontId="38" fillId="3" borderId="62" xfId="0" applyFont="1" applyFill="1" applyBorder="1" applyAlignment="1" applyProtection="1">
      <alignment horizontal="left" vertical="center"/>
      <protection locked="0"/>
    </xf>
    <xf numFmtId="0" fontId="1" fillId="0" borderId="64" xfId="0" applyFont="1" applyBorder="1" applyAlignment="1" applyProtection="1">
      <alignment horizontal="left" vertical="center"/>
      <protection locked="0"/>
    </xf>
    <xf numFmtId="0" fontId="33" fillId="4" borderId="9" xfId="0" applyFont="1" applyFill="1" applyBorder="1" applyAlignment="1" applyProtection="1">
      <alignment horizontal="right" textRotation="90" wrapText="1"/>
      <protection hidden="1"/>
    </xf>
    <xf numFmtId="0" fontId="0" fillId="0" borderId="9" xfId="0" applyBorder="1" applyAlignment="1">
      <alignment horizontal="right" textRotation="90" wrapText="1"/>
    </xf>
    <xf numFmtId="0" fontId="35" fillId="5" borderId="0" xfId="0" applyFont="1" applyFill="1" applyAlignment="1" applyProtection="1">
      <alignment horizontal="left" vertical="center"/>
      <protection locked="0"/>
    </xf>
    <xf numFmtId="0" fontId="0" fillId="0" borderId="0" xfId="0" applyAlignment="1" applyProtection="1">
      <alignment vertical="center"/>
      <protection locked="0"/>
    </xf>
    <xf numFmtId="0" fontId="35"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8" fillId="3" borderId="0" xfId="0" applyFont="1" applyFill="1" applyAlignment="1" applyProtection="1">
      <alignment vertical="center"/>
      <protection hidden="1"/>
    </xf>
    <xf numFmtId="0" fontId="0" fillId="0" borderId="0" xfId="0"/>
    <xf numFmtId="0" fontId="27" fillId="3" borderId="0" xfId="0" applyFont="1" applyFill="1" applyAlignment="1" applyProtection="1">
      <alignment vertical="center"/>
      <protection hidden="1"/>
    </xf>
    <xf numFmtId="0" fontId="62" fillId="5" borderId="0" xfId="0" applyFont="1" applyFill="1" applyAlignment="1" applyProtection="1">
      <alignment horizontal="center" vertical="top" wrapText="1"/>
      <protection hidden="1"/>
    </xf>
    <xf numFmtId="0" fontId="8" fillId="0" borderId="0" xfId="0" applyFont="1" applyAlignment="1">
      <alignment horizontal="center" vertical="top" wrapText="1"/>
    </xf>
    <xf numFmtId="0" fontId="3" fillId="4" borderId="87" xfId="0" applyFont="1" applyFill="1" applyBorder="1" applyAlignment="1" applyProtection="1">
      <alignment horizontal="left" textRotation="90"/>
      <protection hidden="1"/>
    </xf>
    <xf numFmtId="0" fontId="3" fillId="0" borderId="33" xfId="0" applyFont="1" applyBorder="1" applyAlignment="1" applyProtection="1">
      <alignment horizontal="left" textRotation="90"/>
      <protection hidden="1"/>
    </xf>
    <xf numFmtId="0" fontId="3" fillId="0" borderId="80" xfId="0" applyFont="1" applyBorder="1" applyAlignment="1" applyProtection="1">
      <alignment horizontal="left" textRotation="90"/>
      <protection hidden="1"/>
    </xf>
    <xf numFmtId="0" fontId="5" fillId="5" borderId="29" xfId="0" applyFont="1" applyFill="1" applyBorder="1" applyAlignment="1" applyProtection="1">
      <alignment horizontal="center" vertical="center"/>
      <protection hidden="1"/>
    </xf>
    <xf numFmtId="0" fontId="0" fillId="5" borderId="29" xfId="0" applyFill="1" applyBorder="1" applyAlignment="1" applyProtection="1">
      <alignment horizontal="center" vertical="center"/>
      <protection hidden="1"/>
    </xf>
    <xf numFmtId="0" fontId="5" fillId="3" borderId="5" xfId="0" applyFont="1" applyFill="1" applyBorder="1" applyAlignment="1" applyProtection="1">
      <alignment horizontal="center" vertical="top" wrapText="1"/>
      <protection hidden="1"/>
    </xf>
    <xf numFmtId="0" fontId="0" fillId="0" borderId="5" xfId="0" applyBorder="1" applyAlignment="1" applyProtection="1">
      <alignment horizontal="center" vertical="top"/>
      <protection hidden="1"/>
    </xf>
    <xf numFmtId="0" fontId="0" fillId="0" borderId="76" xfId="0" applyBorder="1" applyAlignment="1" applyProtection="1">
      <alignment horizontal="center" vertical="top"/>
      <protection hidden="1"/>
    </xf>
    <xf numFmtId="0" fontId="6" fillId="3" borderId="78" xfId="0" applyFont="1" applyFill="1" applyBorder="1" applyAlignment="1" applyProtection="1">
      <alignment horizontal="center" vertical="center" wrapText="1"/>
      <protection hidden="1"/>
    </xf>
    <xf numFmtId="0" fontId="6" fillId="0" borderId="79" xfId="0" applyFont="1"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0" fillId="0" borderId="33" xfId="0" applyBorder="1" applyProtection="1">
      <protection hidden="1"/>
    </xf>
    <xf numFmtId="0" fontId="0" fillId="0" borderId="6" xfId="0" applyBorder="1" applyProtection="1">
      <protection hidden="1"/>
    </xf>
    <xf numFmtId="0" fontId="0" fillId="0" borderId="34" xfId="0" applyBorder="1" applyProtection="1">
      <protection hidden="1"/>
    </xf>
    <xf numFmtId="0" fontId="0" fillId="0" borderId="80" xfId="0" applyBorder="1" applyProtection="1">
      <protection hidden="1"/>
    </xf>
    <xf numFmtId="0" fontId="5" fillId="3" borderId="9" xfId="0" applyFont="1" applyFill="1" applyBorder="1" applyAlignment="1" applyProtection="1">
      <alignment horizontal="center" vertical="top" wrapText="1"/>
      <protection hidden="1"/>
    </xf>
    <xf numFmtId="0" fontId="0" fillId="0" borderId="9" xfId="0" applyBorder="1" applyAlignment="1" applyProtection="1">
      <alignment horizontal="center" vertical="top"/>
      <protection hidden="1"/>
    </xf>
    <xf numFmtId="0" fontId="0" fillId="0" borderId="26" xfId="0" applyBorder="1" applyAlignment="1" applyProtection="1">
      <alignment horizontal="center" vertical="top"/>
      <protection hidden="1"/>
    </xf>
    <xf numFmtId="0" fontId="3" fillId="0" borderId="77" xfId="0" applyFont="1" applyBorder="1" applyAlignment="1" applyProtection="1">
      <alignment horizontal="center" textRotation="90"/>
      <protection hidden="1"/>
    </xf>
    <xf numFmtId="0" fontId="0" fillId="0" borderId="43" xfId="0" applyBorder="1" applyAlignment="1" applyProtection="1">
      <alignment horizontal="center"/>
      <protection hidden="1"/>
    </xf>
    <xf numFmtId="0" fontId="0" fillId="0" borderId="75" xfId="0" applyBorder="1" applyAlignment="1" applyProtection="1">
      <alignment horizontal="center"/>
      <protection hidden="1"/>
    </xf>
    <xf numFmtId="0" fontId="3" fillId="3" borderId="8" xfId="1" applyFont="1" applyFill="1" applyBorder="1" applyAlignment="1" applyProtection="1">
      <alignment horizontal="center" vertical="center" wrapText="1"/>
      <protection hidden="1"/>
    </xf>
    <xf numFmtId="0" fontId="0" fillId="0" borderId="72" xfId="0" applyBorder="1" applyAlignment="1" applyProtection="1">
      <alignment horizontal="center"/>
      <protection hidden="1"/>
    </xf>
    <xf numFmtId="0" fontId="39" fillId="3" borderId="40" xfId="0" applyFont="1" applyFill="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3" fillId="3" borderId="86" xfId="0" applyFont="1" applyFill="1" applyBorder="1" applyAlignment="1" applyProtection="1">
      <alignment horizontal="center" textRotation="90" wrapText="1"/>
      <protection hidden="1"/>
    </xf>
    <xf numFmtId="0" fontId="3" fillId="0" borderId="47" xfId="0" applyFont="1" applyBorder="1" applyAlignment="1" applyProtection="1">
      <alignment horizontal="center" textRotation="90" wrapText="1"/>
      <protection hidden="1"/>
    </xf>
    <xf numFmtId="0" fontId="0" fillId="0" borderId="52" xfId="0" applyBorder="1" applyAlignment="1" applyProtection="1">
      <alignment horizontal="center"/>
      <protection hidden="1"/>
    </xf>
    <xf numFmtId="0" fontId="3" fillId="8" borderId="47" xfId="0" applyFont="1" applyFill="1" applyBorder="1" applyAlignment="1" applyProtection="1">
      <alignment horizontal="center" textRotation="90" wrapText="1"/>
      <protection hidden="1"/>
    </xf>
    <xf numFmtId="0" fontId="3" fillId="3" borderId="6" xfId="0" applyFont="1" applyFill="1" applyBorder="1" applyAlignment="1" applyProtection="1">
      <alignment horizontal="center" vertical="center" wrapText="1"/>
      <protection hidden="1"/>
    </xf>
    <xf numFmtId="0" fontId="3" fillId="0" borderId="28" xfId="0" applyFont="1" applyBorder="1" applyAlignment="1" applyProtection="1">
      <alignment wrapText="1"/>
      <protection hidden="1"/>
    </xf>
    <xf numFmtId="0" fontId="3" fillId="0" borderId="6" xfId="0" applyFont="1" applyBorder="1" applyAlignment="1" applyProtection="1">
      <alignment wrapText="1"/>
      <protection hidden="1"/>
    </xf>
    <xf numFmtId="0" fontId="39" fillId="3" borderId="6"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6" xfId="0" applyFont="1" applyBorder="1" applyAlignment="1" applyProtection="1">
      <alignment horizontal="center" vertical="top"/>
      <protection hidden="1"/>
    </xf>
    <xf numFmtId="0" fontId="8" fillId="0" borderId="7" xfId="0" applyFont="1" applyBorder="1" applyAlignment="1" applyProtection="1">
      <alignment vertical="top"/>
      <protection hidden="1"/>
    </xf>
    <xf numFmtId="0" fontId="8" fillId="0" borderId="6" xfId="0" applyFont="1" applyBorder="1" applyAlignment="1" applyProtection="1">
      <alignment vertical="top"/>
      <protection hidden="1"/>
    </xf>
    <xf numFmtId="0" fontId="3" fillId="3" borderId="47" xfId="0" applyFont="1" applyFill="1" applyBorder="1" applyAlignment="1" applyProtection="1">
      <alignment horizontal="center" vertical="center" wrapText="1"/>
      <protection hidden="1"/>
    </xf>
    <xf numFmtId="0" fontId="0" fillId="0" borderId="47" xfId="0" applyBorder="1" applyAlignment="1" applyProtection="1">
      <alignment horizontal="center"/>
      <protection hidden="1"/>
    </xf>
    <xf numFmtId="0" fontId="0" fillId="0" borderId="73" xfId="0" applyBorder="1" applyAlignment="1" applyProtection="1">
      <alignment horizontal="center"/>
      <protection hidden="1"/>
    </xf>
    <xf numFmtId="0" fontId="35" fillId="3" borderId="0" xfId="0" applyFont="1" applyFill="1" applyAlignment="1" applyProtection="1">
      <alignment vertical="center"/>
      <protection locked="0"/>
    </xf>
    <xf numFmtId="0" fontId="0" fillId="5" borderId="0" xfId="0" applyFill="1" applyAlignment="1" applyProtection="1">
      <alignment vertical="center"/>
      <protection locked="0"/>
    </xf>
    <xf numFmtId="0" fontId="35" fillId="3" borderId="0" xfId="0" applyFont="1" applyFill="1" applyAlignment="1" applyProtection="1">
      <alignment vertical="center"/>
      <protection hidden="1"/>
    </xf>
    <xf numFmtId="0" fontId="33" fillId="7" borderId="0" xfId="0" applyFont="1" applyFill="1" applyAlignment="1" applyProtection="1">
      <alignment wrapText="1"/>
      <protection hidden="1"/>
    </xf>
    <xf numFmtId="0" fontId="3" fillId="0" borderId="0" xfId="0" applyFont="1" applyAlignment="1">
      <alignment wrapText="1"/>
    </xf>
    <xf numFmtId="0" fontId="32" fillId="0" borderId="65" xfId="0" applyFont="1" applyBorder="1" applyAlignment="1" applyProtection="1">
      <alignment horizontal="center"/>
      <protection hidden="1"/>
    </xf>
    <xf numFmtId="0" fontId="3" fillId="3" borderId="58" xfId="0" applyFont="1" applyFill="1" applyBorder="1" applyAlignment="1" applyProtection="1">
      <alignment horizontal="center" vertical="center" wrapText="1"/>
      <protection hidden="1"/>
    </xf>
    <xf numFmtId="0" fontId="1" fillId="0" borderId="59" xfId="0" applyFont="1" applyBorder="1" applyAlignment="1" applyProtection="1">
      <alignment horizontal="center" vertical="center" wrapText="1"/>
      <protection hidden="1"/>
    </xf>
    <xf numFmtId="0" fontId="1" fillId="0" borderId="62" xfId="0" applyFont="1" applyBorder="1" applyAlignment="1" applyProtection="1">
      <alignment horizontal="center" wrapText="1"/>
      <protection hidden="1"/>
    </xf>
    <xf numFmtId="0" fontId="1" fillId="0" borderId="63" xfId="0" applyFont="1" applyBorder="1" applyAlignment="1" applyProtection="1">
      <alignment horizontal="center" wrapText="1"/>
      <protection hidden="1"/>
    </xf>
    <xf numFmtId="0" fontId="1" fillId="0" borderId="60" xfId="0" applyFont="1" applyBorder="1" applyAlignment="1" applyProtection="1">
      <alignment horizontal="center" vertical="center" wrapText="1"/>
      <protection hidden="1"/>
    </xf>
    <xf numFmtId="0" fontId="1" fillId="0" borderId="64" xfId="0" applyFont="1" applyBorder="1" applyAlignment="1" applyProtection="1">
      <alignment horizontal="center" wrapText="1"/>
      <protection hidden="1"/>
    </xf>
    <xf numFmtId="0" fontId="7" fillId="3" borderId="42" xfId="0" applyFont="1" applyFill="1" applyBorder="1" applyAlignment="1" applyProtection="1">
      <alignment horizontal="center"/>
      <protection hidden="1"/>
    </xf>
    <xf numFmtId="0" fontId="7" fillId="0" borderId="57"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40" fillId="3" borderId="49" xfId="0" applyFont="1" applyFill="1" applyBorder="1" applyAlignment="1" applyProtection="1">
      <alignment horizontal="center" textRotation="90"/>
      <protection hidden="1"/>
    </xf>
    <xf numFmtId="0" fontId="41" fillId="0" borderId="47" xfId="0" applyFont="1" applyBorder="1" applyAlignment="1" applyProtection="1">
      <alignment horizontal="center" textRotation="90"/>
      <protection hidden="1"/>
    </xf>
    <xf numFmtId="0" fontId="41" fillId="0" borderId="52" xfId="0" applyFont="1" applyBorder="1" applyAlignment="1" applyProtection="1">
      <alignment horizontal="center" textRotation="90"/>
      <protection hidden="1"/>
    </xf>
  </cellXfs>
  <cellStyles count="3">
    <cellStyle name="Standard" xfId="0" builtinId="0"/>
    <cellStyle name="Standard 2" xfId="1"/>
    <cellStyle name="Standard 2 2" xfId="2"/>
  </cellStyles>
  <dxfs count="7">
    <dxf>
      <fill>
        <patternFill>
          <bgColor rgb="FFFFFF00"/>
        </patternFill>
      </fill>
    </dxf>
    <dxf>
      <fill>
        <patternFill patternType="lightGray">
          <fgColor auto="1"/>
        </patternFill>
      </fill>
    </dxf>
    <dxf>
      <fill>
        <patternFill patternType="lightGray">
          <fgColor theme="0"/>
          <bgColor rgb="FFFFC000"/>
        </patternFill>
      </fill>
    </dxf>
    <dxf>
      <fill>
        <patternFill>
          <bgColor rgb="FFFF8585"/>
        </patternFill>
      </fill>
    </dxf>
    <dxf>
      <fill>
        <patternFill>
          <bgColor rgb="FFFF9797"/>
        </patternFill>
      </fill>
    </dxf>
    <dxf>
      <fill>
        <patternFill>
          <bgColor rgb="FFFFFF00"/>
        </patternFill>
      </fill>
      <border>
        <left style="thin">
          <color rgb="FFFF0000"/>
        </left>
        <right style="thin">
          <color rgb="FFFF0000"/>
        </right>
        <top style="thin">
          <color rgb="FFFF0000"/>
        </top>
        <bottom style="thin">
          <color rgb="FFFF0000"/>
        </bottom>
      </border>
    </dxf>
    <dxf>
      <fill>
        <patternFill>
          <fgColor auto="1"/>
          <bgColor rgb="FFFF9B9B"/>
        </patternFill>
      </fill>
    </dxf>
  </dxfs>
  <tableStyles count="0" defaultTableStyle="TableStyleMedium2" defaultPivotStyle="PivotStyleLight16"/>
  <colors>
    <mruColors>
      <color rgb="FFFF8585"/>
      <color rgb="FFC0C0C0"/>
      <color rgb="FF0000FF"/>
      <color rgb="FFFFFF99"/>
      <color rgb="FFFFFFCC"/>
      <color rgb="FFFF9797"/>
      <color rgb="FFFF9B9B"/>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W$5" lockText="1" noThreeD="1"/>
</file>

<file path=xl/ctrlProps/ctrlProp2.xml><?xml version="1.0" encoding="utf-8"?>
<formControlPr xmlns="http://schemas.microsoft.com/office/spreadsheetml/2009/9/main" objectType="CheckBox" fmlaLink="$AW$2" lockText="1" noThreeD="1"/>
</file>

<file path=xl/ctrlProps/ctrlProp3.xml><?xml version="1.0" encoding="utf-8"?>
<formControlPr xmlns="http://schemas.microsoft.com/office/spreadsheetml/2009/9/main" objectType="CheckBox" fmlaLink="$AW$3" lockText="1" noThreeD="1"/>
</file>

<file path=xl/ctrlProps/ctrlProp4.xml><?xml version="1.0" encoding="utf-8"?>
<formControlPr xmlns="http://schemas.microsoft.com/office/spreadsheetml/2009/9/main" objectType="CheckBox" checked="Checked" fmlaLink="$AW$4" lockText="1" noThreeD="1"/>
</file>

<file path=xl/ctrlProps/ctrlProp5.xml><?xml version="1.0" encoding="utf-8"?>
<formControlPr xmlns="http://schemas.microsoft.com/office/spreadsheetml/2009/9/main" objectType="CheckBox" fmlaLink="$DJ$14" lockText="1" noThreeD="1"/>
</file>

<file path=xl/ctrlProps/ctrlProp6.xml><?xml version="1.0" encoding="utf-8"?>
<formControlPr xmlns="http://schemas.microsoft.com/office/spreadsheetml/2009/9/main" objectType="CheckBox" fmlaLink="$DJ$15" lockText="1" noThreeD="1"/>
</file>

<file path=xl/ctrlProps/ctrlProp7.xml><?xml version="1.0" encoding="utf-8"?>
<formControlPr xmlns="http://schemas.microsoft.com/office/spreadsheetml/2009/9/main" objectType="CheckBox" fmlaLink="$DJ$16" lockText="1" noThreeD="1"/>
</file>

<file path=xl/ctrlProps/ctrlProp8.xml><?xml version="1.0" encoding="utf-8"?>
<formControlPr xmlns="http://schemas.microsoft.com/office/spreadsheetml/2009/9/main" objectType="CheckBox" fmlaLink="$DJ$17" lockText="1" noThreeD="1"/>
</file>

<file path=xl/ctrlProps/ctrlProp9.xml><?xml version="1.0" encoding="utf-8"?>
<formControlPr xmlns="http://schemas.microsoft.com/office/spreadsheetml/2009/9/main" objectType="CheckBox" fmlaLink="$DJ$18" lockText="1" noThreeD="1"/>
</file>

<file path=xl/ctrlProps/ctrlProp10.xml><?xml version="1.0" encoding="utf-8"?>
<formControlPr xmlns="http://schemas.microsoft.com/office/spreadsheetml/2009/9/main" objectType="CheckBox" fmlaLink="$DJ$19" lockText="1" noThreeD="1"/>
</file>

<file path=xl/ctrlProps/ctrlProp11.xml><?xml version="1.0" encoding="utf-8"?>
<formControlPr xmlns="http://schemas.microsoft.com/office/spreadsheetml/2009/9/main" objectType="CheckBox" fmlaLink="$DJ$20" lockText="1" noThreeD="1"/>
</file>

<file path=xl/ctrlProps/ctrlProp12.xml><?xml version="1.0" encoding="utf-8"?>
<formControlPr xmlns="http://schemas.microsoft.com/office/spreadsheetml/2009/9/main" objectType="CheckBox" fmlaLink="$DJ$21" lockText="1" noThreeD="1"/>
</file>

<file path=xl/ctrlProps/ctrlProp13.xml><?xml version="1.0" encoding="utf-8"?>
<formControlPr xmlns="http://schemas.microsoft.com/office/spreadsheetml/2009/9/main" objectType="CheckBox" fmlaLink="$DJ$22" lockText="1" noThreeD="1"/>
</file>

<file path=xl/ctrlProps/ctrlProp14.xml><?xml version="1.0" encoding="utf-8"?>
<formControlPr xmlns="http://schemas.microsoft.com/office/spreadsheetml/2009/9/main" objectType="CheckBox" fmlaLink="$DJ$23" lockText="1" noThreeD="1"/>
</file>

<file path=xl/ctrlProps/ctrlProp15.xml><?xml version="1.0" encoding="utf-8"?>
<formControlPr xmlns="http://schemas.microsoft.com/office/spreadsheetml/2009/9/main" objectType="CheckBox" fmlaLink="$DJ$24" lockText="1" noThreeD="1"/>
</file>

<file path=xl/ctrlProps/ctrlProp16.xml><?xml version="1.0" encoding="utf-8"?>
<formControlPr xmlns="http://schemas.microsoft.com/office/spreadsheetml/2009/9/main" objectType="CheckBox" fmlaLink="$DJ$25" lockText="1" noThreeD="1"/>
</file>

<file path=xl/ctrlProps/ctrlProp17.xml><?xml version="1.0" encoding="utf-8"?>
<formControlPr xmlns="http://schemas.microsoft.com/office/spreadsheetml/2009/9/main" objectType="CheckBox" fmlaLink="$DJ$26" lockText="1" noThreeD="1"/>
</file>

<file path=xl/ctrlProps/ctrlProp18.xml><?xml version="1.0" encoding="utf-8"?>
<formControlPr xmlns="http://schemas.microsoft.com/office/spreadsheetml/2009/9/main" objectType="CheckBox" fmlaLink="$DJ$27" lockText="1" noThreeD="1"/>
</file>

<file path=xl/ctrlProps/ctrlProp19.xml><?xml version="1.0" encoding="utf-8"?>
<formControlPr xmlns="http://schemas.microsoft.com/office/spreadsheetml/2009/9/main" objectType="CheckBox" fmlaLink="$DJ$28" lockText="1" noThreeD="1"/>
</file>

<file path=xl/ctrlProps/ctrlProp20.xml><?xml version="1.0" encoding="utf-8"?>
<formControlPr xmlns="http://schemas.microsoft.com/office/spreadsheetml/2009/9/main" objectType="CheckBox" fmlaLink="$DJ$29" lockText="1" noThreeD="1"/>
</file>

<file path=xl/ctrlProps/ctrlProp21.xml><?xml version="1.0" encoding="utf-8"?>
<formControlPr xmlns="http://schemas.microsoft.com/office/spreadsheetml/2009/9/main" objectType="CheckBox" fmlaLink="$DJ$30" lockText="1" noThreeD="1"/>
</file>

<file path=xl/ctrlProps/ctrlProp22.xml><?xml version="1.0" encoding="utf-8"?>
<formControlPr xmlns="http://schemas.microsoft.com/office/spreadsheetml/2009/9/main" objectType="CheckBox" fmlaLink="$DJ$31" lockText="1" noThreeD="1"/>
</file>

<file path=xl/ctrlProps/ctrlProp23.xml><?xml version="1.0" encoding="utf-8"?>
<formControlPr xmlns="http://schemas.microsoft.com/office/spreadsheetml/2009/9/main" objectType="CheckBox" fmlaLink="$DJ$32" lockText="1" noThreeD="1"/>
</file>

<file path=xl/ctrlProps/ctrlProp24.xml><?xml version="1.0" encoding="utf-8"?>
<formControlPr xmlns="http://schemas.microsoft.com/office/spreadsheetml/2009/9/main" objectType="CheckBox" fmlaLink="$DJ$33" lockText="1" noThreeD="1"/>
</file>

<file path=xl/ctrlProps/ctrlProp25.xml><?xml version="1.0" encoding="utf-8"?>
<formControlPr xmlns="http://schemas.microsoft.com/office/spreadsheetml/2009/9/main" objectType="CheckBox" fmlaLink="$DJ$34" lockText="1" noThreeD="1"/>
</file>

<file path=xl/ctrlProps/ctrlProp26.xml><?xml version="1.0" encoding="utf-8"?>
<formControlPr xmlns="http://schemas.microsoft.com/office/spreadsheetml/2009/9/main" objectType="CheckBox" checked="Checked" fmlaLink="$DJ$1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55</xdr:row>
      <xdr:rowOff>57150</xdr:rowOff>
    </xdr:from>
    <xdr:to>
      <xdr:col>4</xdr:col>
      <xdr:colOff>495300</xdr:colOff>
      <xdr:row>57</xdr:row>
      <xdr:rowOff>0</xdr:rowOff>
    </xdr:to>
    <xdr:pic>
      <xdr:nvPicPr>
        <xdr:cNvPr id="7470" name="Picture 10" descr="AG00175_">
          <a:extLst>
            <a:ext uri="{FF2B5EF4-FFF2-40B4-BE49-F238E27FC236}">
              <a16:creationId xmlns:a16="http://schemas.microsoft.com/office/drawing/2014/main" xmlns="" id="{00000000-0008-0000-0000-00002E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8239125"/>
          <a:ext cx="2286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838200</xdr:colOff>
      <xdr:row>13</xdr:row>
      <xdr:rowOff>28575</xdr:rowOff>
    </xdr:from>
    <xdr:to>
      <xdr:col>5</xdr:col>
      <xdr:colOff>28575</xdr:colOff>
      <xdr:row>15</xdr:row>
      <xdr:rowOff>123825</xdr:rowOff>
    </xdr:to>
    <xdr:sp macro="" textlink="">
      <xdr:nvSpPr>
        <xdr:cNvPr id="2" name="Geschweifte Klammer rechts 1">
          <a:extLst>
            <a:ext uri="{FF2B5EF4-FFF2-40B4-BE49-F238E27FC236}">
              <a16:creationId xmlns:a16="http://schemas.microsoft.com/office/drawing/2014/main" xmlns="" id="{00000000-0008-0000-0000-000002000000}"/>
            </a:ext>
          </a:extLst>
        </xdr:cNvPr>
        <xdr:cNvSpPr/>
      </xdr:nvSpPr>
      <xdr:spPr bwMode="auto">
        <a:xfrm>
          <a:off x="2743200" y="2057400"/>
          <a:ext cx="142875" cy="419100"/>
        </a:xfrm>
        <a:prstGeom prst="rightBrace">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twoCellAnchor>
    <xdr:from>
      <xdr:col>23</xdr:col>
      <xdr:colOff>85725</xdr:colOff>
      <xdr:row>2</xdr:row>
      <xdr:rowOff>28575</xdr:rowOff>
    </xdr:from>
    <xdr:to>
      <xdr:col>24</xdr:col>
      <xdr:colOff>1781175</xdr:colOff>
      <xdr:row>7</xdr:row>
      <xdr:rowOff>0</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bwMode="auto">
        <a:xfrm>
          <a:off x="7972425" y="276225"/>
          <a:ext cx="1809750" cy="781050"/>
        </a:xfrm>
        <a:prstGeom prst="rect">
          <a:avLst/>
        </a:prstGeom>
        <a:no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xdr:twoCellAnchor>
    <xdr:from>
      <xdr:col>24</xdr:col>
      <xdr:colOff>1628775</xdr:colOff>
      <xdr:row>16</xdr:row>
      <xdr:rowOff>0</xdr:rowOff>
    </xdr:from>
    <xdr:to>
      <xdr:col>24</xdr:col>
      <xdr:colOff>1762125</xdr:colOff>
      <xdr:row>17</xdr:row>
      <xdr:rowOff>28575</xdr:rowOff>
    </xdr:to>
    <xdr:sp macro="" textlink="">
      <xdr:nvSpPr>
        <xdr:cNvPr id="4" name="Pfeil: nach rechts 3">
          <a:extLst>
            <a:ext uri="{FF2B5EF4-FFF2-40B4-BE49-F238E27FC236}">
              <a16:creationId xmlns:a16="http://schemas.microsoft.com/office/drawing/2014/main" xmlns="" id="{00000000-0008-0000-0000-000004000000}"/>
            </a:ext>
          </a:extLst>
        </xdr:cNvPr>
        <xdr:cNvSpPr/>
      </xdr:nvSpPr>
      <xdr:spPr bwMode="auto">
        <a:xfrm rot="5400000">
          <a:off x="10544175" y="2552700"/>
          <a:ext cx="190500" cy="133350"/>
        </a:xfrm>
        <a:prstGeom prst="rightArrow">
          <a:avLst/>
        </a:prstGeom>
        <a:solidFill>
          <a:srgbClr val="FFFF99"/>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xdr:twoCellAnchor editAs="oneCell">
    <xdr:from>
      <xdr:col>1</xdr:col>
      <xdr:colOff>19050</xdr:colOff>
      <xdr:row>0</xdr:row>
      <xdr:rowOff>9525</xdr:rowOff>
    </xdr:from>
    <xdr:to>
      <xdr:col>3</xdr:col>
      <xdr:colOff>549181</xdr:colOff>
      <xdr:row>8</xdr:row>
      <xdr:rowOff>152400</xdr:rowOff>
    </xdr:to>
    <xdr:pic>
      <xdr:nvPicPr>
        <xdr:cNvPr id="5" name="Grafik 15">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7361"/>
        <a:stretch>
          <a:fillRect/>
        </a:stretch>
      </xdr:blipFill>
      <xdr:spPr bwMode="auto">
        <a:xfrm>
          <a:off x="123825" y="9525"/>
          <a:ext cx="115878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36</xdr:row>
      <xdr:rowOff>76200</xdr:rowOff>
    </xdr:from>
    <xdr:to>
      <xdr:col>28</xdr:col>
      <xdr:colOff>104775</xdr:colOff>
      <xdr:row>120</xdr:row>
      <xdr:rowOff>104775</xdr:rowOff>
    </xdr:to>
    <xdr:sp macro="" textlink="">
      <xdr:nvSpPr>
        <xdr:cNvPr id="6" name="Rechteck: abgerundete Ecken 5">
          <a:extLst>
            <a:ext uri="{FF2B5EF4-FFF2-40B4-BE49-F238E27FC236}">
              <a16:creationId xmlns:a16="http://schemas.microsoft.com/office/drawing/2014/main" xmlns="" id="{00000000-0008-0000-0000-000006000000}"/>
            </a:ext>
          </a:extLst>
        </xdr:cNvPr>
        <xdr:cNvSpPr/>
      </xdr:nvSpPr>
      <xdr:spPr bwMode="auto">
        <a:xfrm>
          <a:off x="38100" y="5981700"/>
          <a:ext cx="11391900" cy="13344525"/>
        </a:xfrm>
        <a:prstGeom prst="roundRect">
          <a:avLst>
            <a:gd name="adj" fmla="val 1240"/>
          </a:avLst>
        </a:prstGeom>
        <a:noFill/>
        <a:ln w="222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xdr:twoCellAnchor>
    <xdr:from>
      <xdr:col>1</xdr:col>
      <xdr:colOff>47626</xdr:colOff>
      <xdr:row>10</xdr:row>
      <xdr:rowOff>38100</xdr:rowOff>
    </xdr:from>
    <xdr:to>
      <xdr:col>6</xdr:col>
      <xdr:colOff>247651</xdr:colOff>
      <xdr:row>18</xdr:row>
      <xdr:rowOff>66675</xdr:rowOff>
    </xdr:to>
    <xdr:sp macro="" textlink="">
      <xdr:nvSpPr>
        <xdr:cNvPr id="7" name="Rechteck 6">
          <a:extLst>
            <a:ext uri="{FF2B5EF4-FFF2-40B4-BE49-F238E27FC236}">
              <a16:creationId xmlns:a16="http://schemas.microsoft.com/office/drawing/2014/main" xmlns="" id="{00000000-0008-0000-0000-000007000000}"/>
            </a:ext>
          </a:extLst>
        </xdr:cNvPr>
        <xdr:cNvSpPr/>
      </xdr:nvSpPr>
      <xdr:spPr>
        <a:xfrm>
          <a:off x="152401" y="1590675"/>
          <a:ext cx="3543300" cy="1323975"/>
        </a:xfrm>
        <a:prstGeom prst="rect">
          <a:avLst/>
        </a:prstGeom>
        <a:solidFill>
          <a:srgbClr val="92D050">
            <a:alpha val="9000"/>
          </a:srgbClr>
        </a:solidFill>
        <a:ln w="63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15</xdr:col>
      <xdr:colOff>104774</xdr:colOff>
      <xdr:row>1</xdr:row>
      <xdr:rowOff>9525</xdr:rowOff>
    </xdr:from>
    <xdr:to>
      <xdr:col>19</xdr:col>
      <xdr:colOff>457200</xdr:colOff>
      <xdr:row>16</xdr:row>
      <xdr:rowOff>47625</xdr:rowOff>
    </xdr:to>
    <xdr:sp macro="" textlink="">
      <xdr:nvSpPr>
        <xdr:cNvPr id="8" name="Rechteck 7">
          <a:extLst>
            <a:ext uri="{FF2B5EF4-FFF2-40B4-BE49-F238E27FC236}">
              <a16:creationId xmlns:a16="http://schemas.microsoft.com/office/drawing/2014/main" xmlns="" id="{00000000-0008-0000-0000-000008000000}"/>
            </a:ext>
          </a:extLst>
        </xdr:cNvPr>
        <xdr:cNvSpPr/>
      </xdr:nvSpPr>
      <xdr:spPr>
        <a:xfrm>
          <a:off x="4381499" y="95250"/>
          <a:ext cx="2743201" cy="2476500"/>
        </a:xfrm>
        <a:prstGeom prst="rect">
          <a:avLst/>
        </a:prstGeom>
        <a:solidFill>
          <a:srgbClr val="92D050">
            <a:alpha val="9000"/>
          </a:srgbClr>
        </a:solidFill>
        <a:ln w="63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180975</xdr:colOff>
      <xdr:row>0</xdr:row>
      <xdr:rowOff>28575</xdr:rowOff>
    </xdr:from>
    <xdr:to>
      <xdr:col>34</xdr:col>
      <xdr:colOff>685799</xdr:colOff>
      <xdr:row>5</xdr:row>
      <xdr:rowOff>148054</xdr:rowOff>
    </xdr:to>
    <xdr:pic>
      <xdr:nvPicPr>
        <xdr:cNvPr id="6941" name="Grafik 15">
          <a:extLst>
            <a:ext uri="{FF2B5EF4-FFF2-40B4-BE49-F238E27FC236}">
              <a16:creationId xmlns:a16="http://schemas.microsoft.com/office/drawing/2014/main" xmlns="" id="{00000000-0008-0000-0100-00001D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361"/>
        <a:stretch>
          <a:fillRect/>
        </a:stretch>
      </xdr:blipFill>
      <xdr:spPr bwMode="auto">
        <a:xfrm>
          <a:off x="13801725" y="28575"/>
          <a:ext cx="952499" cy="11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323850</xdr:colOff>
      <xdr:row>9</xdr:row>
      <xdr:rowOff>85725</xdr:rowOff>
    </xdr:from>
    <xdr:to>
      <xdr:col>10</xdr:col>
      <xdr:colOff>495300</xdr:colOff>
      <xdr:row>10</xdr:row>
      <xdr:rowOff>76200</xdr:rowOff>
    </xdr:to>
    <xdr:pic>
      <xdr:nvPicPr>
        <xdr:cNvPr id="6934" name="Picture 176" descr="AG00175_">
          <a:extLst>
            <a:ext uri="{FF2B5EF4-FFF2-40B4-BE49-F238E27FC236}">
              <a16:creationId xmlns:a16="http://schemas.microsoft.com/office/drawing/2014/main" xmlns="" id="{00000000-0008-0000-0100-0000161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218122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238125</xdr:colOff>
      <xdr:row>9</xdr:row>
      <xdr:rowOff>161925</xdr:rowOff>
    </xdr:from>
    <xdr:to>
      <xdr:col>32</xdr:col>
      <xdr:colOff>409575</xdr:colOff>
      <xdr:row>10</xdr:row>
      <xdr:rowOff>152400</xdr:rowOff>
    </xdr:to>
    <xdr:pic>
      <xdr:nvPicPr>
        <xdr:cNvPr id="6935" name="Picture 179" descr="AG00175_">
          <a:extLst>
            <a:ext uri="{FF2B5EF4-FFF2-40B4-BE49-F238E27FC236}">
              <a16:creationId xmlns:a16="http://schemas.microsoft.com/office/drawing/2014/main" xmlns="" id="{00000000-0008-0000-0100-0000171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11200" y="225742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476250</xdr:colOff>
      <xdr:row>9</xdr:row>
      <xdr:rowOff>161925</xdr:rowOff>
    </xdr:from>
    <xdr:to>
      <xdr:col>34</xdr:col>
      <xdr:colOff>647700</xdr:colOff>
      <xdr:row>10</xdr:row>
      <xdr:rowOff>152400</xdr:rowOff>
    </xdr:to>
    <xdr:pic>
      <xdr:nvPicPr>
        <xdr:cNvPr id="6936" name="Picture 180" descr="AG00175_">
          <a:extLst>
            <a:ext uri="{FF2B5EF4-FFF2-40B4-BE49-F238E27FC236}">
              <a16:creationId xmlns:a16="http://schemas.microsoft.com/office/drawing/2014/main" xmlns="" id="{00000000-0008-0000-0100-0000181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44675" y="225742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9</xdr:row>
      <xdr:rowOff>47625</xdr:rowOff>
    </xdr:from>
    <xdr:to>
      <xdr:col>4</xdr:col>
      <xdr:colOff>0</xdr:colOff>
      <xdr:row>10</xdr:row>
      <xdr:rowOff>38100</xdr:rowOff>
    </xdr:to>
    <xdr:pic>
      <xdr:nvPicPr>
        <xdr:cNvPr id="6937" name="Picture 181" descr="AG00175_">
          <a:extLst>
            <a:ext uri="{FF2B5EF4-FFF2-40B4-BE49-F238E27FC236}">
              <a16:creationId xmlns:a16="http://schemas.microsoft.com/office/drawing/2014/main" xmlns="" id="{00000000-0008-0000-0100-0000191B0000}"/>
            </a:ext>
          </a:extLst>
        </xdr:cNvPr>
        <xdr:cNvPicPr>
          <a:picLocks noChangeAspect="1" noChangeArrowheads="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rcRect/>
        <a:stretch>
          <a:fillRect/>
        </a:stretch>
      </xdr:blipFill>
      <xdr:spPr bwMode="auto">
        <a:xfrm>
          <a:off x="1628775" y="214312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161925</xdr:colOff>
      <xdr:row>34</xdr:row>
      <xdr:rowOff>38100</xdr:rowOff>
    </xdr:from>
    <xdr:to>
      <xdr:col>23</xdr:col>
      <xdr:colOff>0</xdr:colOff>
      <xdr:row>34</xdr:row>
      <xdr:rowOff>238125</xdr:rowOff>
    </xdr:to>
    <xdr:pic>
      <xdr:nvPicPr>
        <xdr:cNvPr id="6938" name="Picture 182" descr="AG00175_">
          <a:extLst>
            <a:ext uri="{FF2B5EF4-FFF2-40B4-BE49-F238E27FC236}">
              <a16:creationId xmlns:a16="http://schemas.microsoft.com/office/drawing/2014/main" xmlns="" id="{00000000-0008-0000-0100-00001A1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77300" y="8705850"/>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352425</xdr:colOff>
      <xdr:row>35</xdr:row>
      <xdr:rowOff>114300</xdr:rowOff>
    </xdr:from>
    <xdr:to>
      <xdr:col>34</xdr:col>
      <xdr:colOff>76200</xdr:colOff>
      <xdr:row>37</xdr:row>
      <xdr:rowOff>95250</xdr:rowOff>
    </xdr:to>
    <xdr:pic>
      <xdr:nvPicPr>
        <xdr:cNvPr id="6939" name="Picture 183" descr="AG00175_">
          <a:extLst>
            <a:ext uri="{FF2B5EF4-FFF2-40B4-BE49-F238E27FC236}">
              <a16:creationId xmlns:a16="http://schemas.microsoft.com/office/drawing/2014/main" xmlns="" id="{00000000-0008-0000-0100-00001B1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9775" y="907732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0</xdr:colOff>
      <xdr:row>44</xdr:row>
      <xdr:rowOff>114300</xdr:rowOff>
    </xdr:from>
    <xdr:to>
      <xdr:col>32</xdr:col>
      <xdr:colOff>171450</xdr:colOff>
      <xdr:row>46</xdr:row>
      <xdr:rowOff>66675</xdr:rowOff>
    </xdr:to>
    <xdr:pic>
      <xdr:nvPicPr>
        <xdr:cNvPr id="6940" name="Picture 184" descr="AG00175_">
          <a:extLst>
            <a:ext uri="{FF2B5EF4-FFF2-40B4-BE49-F238E27FC236}">
              <a16:creationId xmlns:a16="http://schemas.microsoft.com/office/drawing/2014/main" xmlns="" id="{00000000-0008-0000-0100-00001C1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0" y="989647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209550</xdr:colOff>
      <xdr:row>3</xdr:row>
      <xdr:rowOff>9525</xdr:rowOff>
    </xdr:from>
    <xdr:to>
      <xdr:col>33</xdr:col>
      <xdr:colOff>57149</xdr:colOff>
      <xdr:row>4</xdr:row>
      <xdr:rowOff>152400</xdr:rowOff>
    </xdr:to>
    <xdr:sp macro="" textlink="">
      <xdr:nvSpPr>
        <xdr:cNvPr id="6942" name="Abgerundetes Rechteck 1">
          <a:extLst>
            <a:ext uri="{FF2B5EF4-FFF2-40B4-BE49-F238E27FC236}">
              <a16:creationId xmlns:a16="http://schemas.microsoft.com/office/drawing/2014/main" xmlns="" id="{00000000-0008-0000-0100-00001E1B0000}"/>
            </a:ext>
          </a:extLst>
        </xdr:cNvPr>
        <xdr:cNvSpPr>
          <a:spLocks noChangeArrowheads="1"/>
        </xdr:cNvSpPr>
      </xdr:nvSpPr>
      <xdr:spPr bwMode="auto">
        <a:xfrm>
          <a:off x="12677775" y="657225"/>
          <a:ext cx="1266824" cy="323850"/>
        </a:xfrm>
        <a:prstGeom prst="roundRect">
          <a:avLst>
            <a:gd name="adj" fmla="val 16667"/>
          </a:avLst>
        </a:prstGeom>
        <a:noFill/>
        <a:ln w="9525" algn="ctr">
          <a:solidFill>
            <a:srgbClr val="0000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3648075</xdr:colOff>
      <xdr:row>43</xdr:row>
      <xdr:rowOff>0</xdr:rowOff>
    </xdr:from>
    <xdr:to>
      <xdr:col>115</xdr:col>
      <xdr:colOff>28575</xdr:colOff>
      <xdr:row>110</xdr:row>
      <xdr:rowOff>9525</xdr:rowOff>
    </xdr:to>
    <xdr:sp macro="" textlink="">
      <xdr:nvSpPr>
        <xdr:cNvPr id="6943" name="Rechteck 1">
          <a:extLst>
            <a:ext uri="{FF2B5EF4-FFF2-40B4-BE49-F238E27FC236}">
              <a16:creationId xmlns:a16="http://schemas.microsoft.com/office/drawing/2014/main" xmlns="" id="{00000000-0008-0000-0100-00001F1B0000}"/>
            </a:ext>
          </a:extLst>
        </xdr:cNvPr>
        <xdr:cNvSpPr>
          <a:spLocks noChangeArrowheads="1"/>
        </xdr:cNvSpPr>
      </xdr:nvSpPr>
      <xdr:spPr bwMode="auto">
        <a:xfrm>
          <a:off x="52863750" y="9839325"/>
          <a:ext cx="52044600" cy="12420600"/>
        </a:xfrm>
        <a:prstGeom prst="rect">
          <a:avLst/>
        </a:prstGeom>
        <a:solidFill>
          <a:srgbClr val="C0C0C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31</xdr:col>
      <xdr:colOff>209550</xdr:colOff>
      <xdr:row>9</xdr:row>
      <xdr:rowOff>161925</xdr:rowOff>
    </xdr:from>
    <xdr:ext cx="171450" cy="200025"/>
    <xdr:pic>
      <xdr:nvPicPr>
        <xdr:cNvPr id="2" name="Picture 179" descr="AG00175_">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82575" y="2257425"/>
          <a:ext cx="1714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647700</xdr:colOff>
      <xdr:row>34</xdr:row>
      <xdr:rowOff>247650</xdr:rowOff>
    </xdr:from>
    <xdr:ext cx="3152775" cy="328167"/>
    <xdr:sp macro="" textlink="">
      <xdr:nvSpPr>
        <xdr:cNvPr id="3" name="Textfeld 2">
          <a:extLst>
            <a:ext uri="{FF2B5EF4-FFF2-40B4-BE49-F238E27FC236}">
              <a16:creationId xmlns:a16="http://schemas.microsoft.com/office/drawing/2014/main" xmlns="" id="{00000000-0008-0000-0100-000003000000}"/>
            </a:ext>
          </a:extLst>
        </xdr:cNvPr>
        <xdr:cNvSpPr txBox="1"/>
      </xdr:nvSpPr>
      <xdr:spPr>
        <a:xfrm>
          <a:off x="5057775" y="8915400"/>
          <a:ext cx="3152775"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800" b="0">
              <a:solidFill>
                <a:sysClr val="windowText" lastClr="000000"/>
              </a:solidFill>
              <a:latin typeface="Arial" panose="020B0604020202020204" pitchFamily="34" charset="0"/>
              <a:cs typeface="Arial" panose="020B0604020202020204" pitchFamily="34" charset="0"/>
            </a:rPr>
            <a:t>4)   Für Dienstreisen des Antragsteller wurde seitens des</a:t>
          </a:r>
        </a:p>
        <a:p>
          <a:r>
            <a:rPr lang="de-DE" sz="800" b="0">
              <a:solidFill>
                <a:sysClr val="windowText" lastClr="000000"/>
              </a:solidFill>
              <a:latin typeface="Arial" panose="020B0604020202020204" pitchFamily="34" charset="0"/>
              <a:cs typeface="Arial" panose="020B0604020202020204" pitchFamily="34" charset="0"/>
            </a:rPr>
            <a:t>       Dienstgebers der erhöhte km-Satz pauschal genehmigt.</a:t>
          </a:r>
        </a:p>
      </xdr:txBody>
    </xdr:sp>
    <xdr:clientData/>
  </xdr:oneCellAnchor>
  <xdr:twoCellAnchor>
    <xdr:from>
      <xdr:col>9</xdr:col>
      <xdr:colOff>1181100</xdr:colOff>
      <xdr:row>38</xdr:row>
      <xdr:rowOff>9525</xdr:rowOff>
    </xdr:from>
    <xdr:to>
      <xdr:col>20</xdr:col>
      <xdr:colOff>76200</xdr:colOff>
      <xdr:row>46</xdr:row>
      <xdr:rowOff>57150</xdr:rowOff>
    </xdr:to>
    <xdr:sp macro="" textlink="">
      <xdr:nvSpPr>
        <xdr:cNvPr id="4" name="Rechteck: abgerundete Ecken 3">
          <a:extLst>
            <a:ext uri="{FF2B5EF4-FFF2-40B4-BE49-F238E27FC236}">
              <a16:creationId xmlns:a16="http://schemas.microsoft.com/office/drawing/2014/main" xmlns="" id="{00000000-0008-0000-0100-000004000000}"/>
            </a:ext>
          </a:extLst>
        </xdr:cNvPr>
        <xdr:cNvSpPr/>
      </xdr:nvSpPr>
      <xdr:spPr bwMode="auto">
        <a:xfrm>
          <a:off x="5591175" y="9324975"/>
          <a:ext cx="2952750" cy="942975"/>
        </a:xfrm>
        <a:prstGeom prst="roundRect">
          <a:avLst/>
        </a:prstGeom>
        <a:noFill/>
        <a:ln w="952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9</xdr:col>
          <xdr:colOff>514350</xdr:colOff>
          <xdr:row>35</xdr:row>
          <xdr:rowOff>19050</xdr:rowOff>
        </xdr:from>
        <xdr:to>
          <xdr:col>9</xdr:col>
          <xdr:colOff>685800</xdr:colOff>
          <xdr:row>35</xdr:row>
          <xdr:rowOff>161925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35</xdr:row>
          <xdr:rowOff>28575</xdr:rowOff>
        </xdr:from>
        <xdr:to>
          <xdr:col>1</xdr:col>
          <xdr:colOff>600075</xdr:colOff>
          <xdr:row>36</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37</xdr:row>
          <xdr:rowOff>9525</xdr:rowOff>
        </xdr:from>
        <xdr:to>
          <xdr:col>1</xdr:col>
          <xdr:colOff>600075</xdr:colOff>
          <xdr:row>37</xdr:row>
          <xdr:rowOff>152400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39</xdr:row>
          <xdr:rowOff>0</xdr:rowOff>
        </xdr:from>
        <xdr:to>
          <xdr:col>1</xdr:col>
          <xdr:colOff>600075</xdr:colOff>
          <xdr:row>39</xdr:row>
          <xdr:rowOff>142875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xdr:row>
          <xdr:rowOff>47625</xdr:rowOff>
        </xdr:from>
        <xdr:to>
          <xdr:col>35</xdr:col>
          <xdr:colOff>171450</xdr:colOff>
          <xdr:row>13</xdr:row>
          <xdr:rowOff>190500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14</xdr:row>
          <xdr:rowOff>47625</xdr:rowOff>
        </xdr:from>
        <xdr:to>
          <xdr:col>35</xdr:col>
          <xdr:colOff>171450</xdr:colOff>
          <xdr:row>14</xdr:row>
          <xdr:rowOff>190500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15</xdr:row>
          <xdr:rowOff>47625</xdr:rowOff>
        </xdr:from>
        <xdr:to>
          <xdr:col>35</xdr:col>
          <xdr:colOff>171450</xdr:colOff>
          <xdr:row>15</xdr:row>
          <xdr:rowOff>190500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16</xdr:row>
          <xdr:rowOff>47625</xdr:rowOff>
        </xdr:from>
        <xdr:to>
          <xdr:col>35</xdr:col>
          <xdr:colOff>171450</xdr:colOff>
          <xdr:row>16</xdr:row>
          <xdr:rowOff>190500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17</xdr:row>
          <xdr:rowOff>47625</xdr:rowOff>
        </xdr:from>
        <xdr:to>
          <xdr:col>35</xdr:col>
          <xdr:colOff>171450</xdr:colOff>
          <xdr:row>17</xdr:row>
          <xdr:rowOff>190500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18</xdr:row>
          <xdr:rowOff>47625</xdr:rowOff>
        </xdr:from>
        <xdr:to>
          <xdr:col>35</xdr:col>
          <xdr:colOff>171450</xdr:colOff>
          <xdr:row>18</xdr:row>
          <xdr:rowOff>190500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19</xdr:row>
          <xdr:rowOff>47625</xdr:rowOff>
        </xdr:from>
        <xdr:to>
          <xdr:col>35</xdr:col>
          <xdr:colOff>171450</xdr:colOff>
          <xdr:row>19</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20</xdr:row>
          <xdr:rowOff>47625</xdr:rowOff>
        </xdr:from>
        <xdr:to>
          <xdr:col>35</xdr:col>
          <xdr:colOff>171450</xdr:colOff>
          <xdr:row>20</xdr:row>
          <xdr:rowOff>190500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21</xdr:row>
          <xdr:rowOff>47625</xdr:rowOff>
        </xdr:from>
        <xdr:to>
          <xdr:col>35</xdr:col>
          <xdr:colOff>171450</xdr:colOff>
          <xdr:row>21</xdr:row>
          <xdr:rowOff>190500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22</xdr:row>
          <xdr:rowOff>47625</xdr:rowOff>
        </xdr:from>
        <xdr:to>
          <xdr:col>35</xdr:col>
          <xdr:colOff>171450</xdr:colOff>
          <xdr:row>22</xdr:row>
          <xdr:rowOff>190500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23</xdr:row>
          <xdr:rowOff>47625</xdr:rowOff>
        </xdr:from>
        <xdr:to>
          <xdr:col>35</xdr:col>
          <xdr:colOff>171450</xdr:colOff>
          <xdr:row>23</xdr:row>
          <xdr:rowOff>190500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24</xdr:row>
          <xdr:rowOff>47625</xdr:rowOff>
        </xdr:from>
        <xdr:to>
          <xdr:col>35</xdr:col>
          <xdr:colOff>171450</xdr:colOff>
          <xdr:row>24</xdr:row>
          <xdr:rowOff>190500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25</xdr:row>
          <xdr:rowOff>47625</xdr:rowOff>
        </xdr:from>
        <xdr:to>
          <xdr:col>35</xdr:col>
          <xdr:colOff>171450</xdr:colOff>
          <xdr:row>25</xdr:row>
          <xdr:rowOff>190500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26</xdr:row>
          <xdr:rowOff>47625</xdr:rowOff>
        </xdr:from>
        <xdr:to>
          <xdr:col>35</xdr:col>
          <xdr:colOff>171450</xdr:colOff>
          <xdr:row>26</xdr:row>
          <xdr:rowOff>190500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27</xdr:row>
          <xdr:rowOff>47625</xdr:rowOff>
        </xdr:from>
        <xdr:to>
          <xdr:col>35</xdr:col>
          <xdr:colOff>171450</xdr:colOff>
          <xdr:row>27</xdr:row>
          <xdr:rowOff>190500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28</xdr:row>
          <xdr:rowOff>47625</xdr:rowOff>
        </xdr:from>
        <xdr:to>
          <xdr:col>35</xdr:col>
          <xdr:colOff>171450</xdr:colOff>
          <xdr:row>28</xdr:row>
          <xdr:rowOff>190500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29</xdr:row>
          <xdr:rowOff>47625</xdr:rowOff>
        </xdr:from>
        <xdr:to>
          <xdr:col>35</xdr:col>
          <xdr:colOff>171450</xdr:colOff>
          <xdr:row>29</xdr:row>
          <xdr:rowOff>190500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30</xdr:row>
          <xdr:rowOff>47625</xdr:rowOff>
        </xdr:from>
        <xdr:to>
          <xdr:col>35</xdr:col>
          <xdr:colOff>171450</xdr:colOff>
          <xdr:row>30</xdr:row>
          <xdr:rowOff>190500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31</xdr:row>
          <xdr:rowOff>47625</xdr:rowOff>
        </xdr:from>
        <xdr:to>
          <xdr:col>35</xdr:col>
          <xdr:colOff>171450</xdr:colOff>
          <xdr:row>31</xdr:row>
          <xdr:rowOff>190500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32</xdr:row>
          <xdr:rowOff>47625</xdr:rowOff>
        </xdr:from>
        <xdr:to>
          <xdr:col>35</xdr:col>
          <xdr:colOff>171450</xdr:colOff>
          <xdr:row>32</xdr:row>
          <xdr:rowOff>190500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33</xdr:row>
          <xdr:rowOff>47625</xdr:rowOff>
        </xdr:from>
        <xdr:to>
          <xdr:col>35</xdr:col>
          <xdr:colOff>171450</xdr:colOff>
          <xdr:row>33</xdr:row>
          <xdr:rowOff>190500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47625</xdr:rowOff>
        </xdr:from>
        <xdr:to>
          <xdr:col>35</xdr:col>
          <xdr:colOff>171450</xdr:colOff>
          <xdr:row>12</xdr:row>
          <xdr:rowOff>190500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xdr:twoCellAnchor>
    <xdr:from>
      <xdr:col>44</xdr:col>
      <xdr:colOff>3409951</xdr:colOff>
      <xdr:row>0</xdr:row>
      <xdr:rowOff>0</xdr:rowOff>
    </xdr:from>
    <xdr:to>
      <xdr:col>129</xdr:col>
      <xdr:colOff>85726</xdr:colOff>
      <xdr:row>39</xdr:row>
      <xdr:rowOff>123825</xdr:rowOff>
    </xdr:to>
    <xdr:sp macro="" textlink="">
      <xdr:nvSpPr>
        <xdr:cNvPr id="5" name="Rechteck 4">
          <a:extLst>
            <a:ext uri="{FF2B5EF4-FFF2-40B4-BE49-F238E27FC236}">
              <a16:creationId xmlns:a16="http://schemas.microsoft.com/office/drawing/2014/main" xmlns="" id="{00000000-0008-0000-0100-000005000000}"/>
            </a:ext>
          </a:extLst>
        </xdr:cNvPr>
        <xdr:cNvSpPr/>
      </xdr:nvSpPr>
      <xdr:spPr bwMode="auto">
        <a:xfrm>
          <a:off x="47577376" y="0"/>
          <a:ext cx="70637400" cy="9486900"/>
        </a:xfrm>
        <a:prstGeom prst="rect">
          <a:avLst/>
        </a:prstGeom>
        <a:solidFill>
          <a:srgbClr val="C0C0C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rtlCol="0" anchor="ctr" upright="1"/>
      <a:lstStyle>
        <a:defPPr algn="ctr">
          <a:defRPr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indexed="13"/>
  </sheetPr>
  <dimension ref="A1:BD124"/>
  <sheetViews>
    <sheetView showRowColHeaders="0" tabSelected="1" zoomScaleNormal="100" workbookViewId="0">
      <selection activeCell="Z29" sqref="Z29:Z30"/>
    </sheetView>
  </sheetViews>
  <sheetFormatPr baseColWidth="10" defaultRowHeight="12.75" x14ac:dyDescent="0.2"/>
  <cols>
    <col min="1" max="1" width="1.5703125" style="41" customWidth="1"/>
    <col min="2" max="2" width="3.7109375" style="41" customWidth="1"/>
    <col min="3" max="3" width="5.7109375" style="41" customWidth="1"/>
    <col min="4" max="4" width="15.7109375" style="41" customWidth="1"/>
    <col min="5" max="5" width="14.28515625" style="41" customWidth="1"/>
    <col min="6" max="6" width="10.7109375" style="41" customWidth="1"/>
    <col min="7" max="7" width="6.140625" style="41" customWidth="1"/>
    <col min="8" max="8" width="6.28515625" style="41" customWidth="1"/>
    <col min="9" max="15" width="10.7109375" style="41" hidden="1" customWidth="1"/>
    <col min="16" max="16" width="3.7109375" style="41" customWidth="1"/>
    <col min="17" max="19" width="10.7109375" style="41" customWidth="1"/>
    <col min="20" max="20" width="7.85546875" style="41" customWidth="1"/>
    <col min="21" max="21" width="4.7109375" style="41" customWidth="1"/>
    <col min="22" max="22" width="4.28515625" style="41" customWidth="1"/>
    <col min="23" max="23" width="1.42578125" style="41" customWidth="1"/>
    <col min="24" max="24" width="1.7109375" style="41" customWidth="1"/>
    <col min="25" max="25" width="27.140625" style="41" customWidth="1"/>
    <col min="26" max="26" width="11.28515625" style="41" customWidth="1"/>
    <col min="27" max="29" width="5.7109375" style="41" customWidth="1"/>
    <col min="30" max="30" width="3.28515625" style="41" customWidth="1"/>
    <col min="31" max="32" width="11.28515625" style="41" customWidth="1"/>
    <col min="33" max="33" width="6.28515625" style="41" customWidth="1"/>
    <col min="34" max="52" width="11.42578125" style="41"/>
    <col min="53" max="53" width="13.85546875" style="41" customWidth="1"/>
    <col min="54" max="16384" width="11.42578125" style="41"/>
  </cols>
  <sheetData>
    <row r="1" spans="1:33" ht="6.75" customHeight="1" x14ac:dyDescent="0.2">
      <c r="A1" s="261"/>
      <c r="B1" s="270"/>
      <c r="C1" s="263"/>
      <c r="D1" s="263"/>
      <c r="E1" s="263"/>
      <c r="F1" s="263"/>
      <c r="G1" s="261"/>
    </row>
    <row r="2" spans="1:33" x14ac:dyDescent="0.2">
      <c r="A2" s="261"/>
      <c r="B2" s="270"/>
      <c r="C2" s="263"/>
      <c r="D2" s="263"/>
      <c r="E2" s="263"/>
      <c r="F2" s="263"/>
      <c r="G2" s="261"/>
      <c r="W2" s="220"/>
      <c r="X2" s="220"/>
      <c r="Y2" s="220"/>
      <c r="Z2" s="220"/>
      <c r="AA2" s="220"/>
      <c r="AB2" s="220"/>
      <c r="AC2" s="220"/>
      <c r="AD2" s="220"/>
      <c r="AE2" s="220"/>
      <c r="AF2" s="220"/>
      <c r="AG2" s="220"/>
    </row>
    <row r="3" spans="1:33" x14ac:dyDescent="0.2">
      <c r="A3" s="261"/>
      <c r="B3" s="270"/>
      <c r="C3" s="263"/>
      <c r="D3" s="263"/>
      <c r="E3" s="263"/>
      <c r="F3" s="263"/>
      <c r="G3" s="261"/>
      <c r="Q3" s="215" t="s">
        <v>20</v>
      </c>
      <c r="W3" s="220"/>
      <c r="X3" s="220"/>
      <c r="Y3" s="348" t="s">
        <v>151</v>
      </c>
      <c r="Z3" s="221" t="s">
        <v>152</v>
      </c>
      <c r="AA3" s="221"/>
      <c r="AB3" s="220"/>
      <c r="AC3" s="220"/>
      <c r="AD3" s="220"/>
      <c r="AE3" s="236" t="str">
        <f>Fahrten!AI38</f>
        <v/>
      </c>
      <c r="AF3" s="363" t="str">
        <f>IF(Fahrten!CZ8=0,"","("&amp;Fahrten!CZ8&amp;" km)")</f>
        <v/>
      </c>
      <c r="AG3" s="364"/>
    </row>
    <row r="4" spans="1:33" x14ac:dyDescent="0.2">
      <c r="A4" s="261"/>
      <c r="B4" s="265"/>
      <c r="C4" s="264"/>
      <c r="D4" s="264"/>
      <c r="E4" s="264"/>
      <c r="F4" s="264"/>
      <c r="G4" s="262"/>
      <c r="H4" s="42"/>
      <c r="I4" s="42"/>
      <c r="J4" s="42"/>
      <c r="K4" s="42"/>
      <c r="L4" s="42"/>
      <c r="M4" s="42"/>
      <c r="N4" s="42"/>
      <c r="O4" s="42"/>
      <c r="P4" s="42"/>
      <c r="Q4" s="42" t="s">
        <v>21</v>
      </c>
      <c r="R4" s="42"/>
      <c r="S4" s="1">
        <v>6</v>
      </c>
      <c r="T4" s="42" t="s">
        <v>18</v>
      </c>
      <c r="U4" s="42"/>
      <c r="V4" s="42"/>
      <c r="W4" s="221"/>
      <c r="X4" s="220"/>
      <c r="Y4" s="349"/>
      <c r="Z4" s="221" t="s">
        <v>153</v>
      </c>
      <c r="AA4" s="221"/>
      <c r="AB4" s="220"/>
      <c r="AC4" s="220"/>
      <c r="AD4" s="220"/>
      <c r="AE4" s="236" t="str">
        <f>Fahrten!AI40</f>
        <v/>
      </c>
      <c r="AF4" s="363" t="str">
        <f>IF(Fahrten!DA8=0,"","("&amp;Fahrten!DA8&amp;" km)")</f>
        <v/>
      </c>
      <c r="AG4" s="364"/>
    </row>
    <row r="5" spans="1:33" x14ac:dyDescent="0.2">
      <c r="A5" s="261"/>
      <c r="B5" s="265"/>
      <c r="C5" s="264"/>
      <c r="D5" s="264"/>
      <c r="E5" s="264"/>
      <c r="F5" s="264"/>
      <c r="G5" s="262"/>
      <c r="H5" s="42"/>
      <c r="I5" s="42"/>
      <c r="J5" s="42"/>
      <c r="K5" s="42"/>
      <c r="L5" s="42"/>
      <c r="M5" s="42"/>
      <c r="N5" s="42"/>
      <c r="O5" s="42"/>
      <c r="P5" s="42"/>
      <c r="Q5" s="42" t="s">
        <v>22</v>
      </c>
      <c r="S5" s="2">
        <v>12</v>
      </c>
      <c r="T5" s="42" t="s">
        <v>18</v>
      </c>
      <c r="U5" s="42"/>
      <c r="V5" s="42"/>
      <c r="W5" s="221"/>
      <c r="X5" s="220"/>
      <c r="Y5" s="237" t="str">
        <f>IF(Fahrten!BA7=0,"","vom "&amp;DAY(Fahrten!BA7)&amp;"."&amp;MONTH(Fahrten!BA7)&amp;"."&amp;YEAR(Fahrten!BA7)&amp;" bis "&amp;DAY(Fahrten!BB7)&amp;"."&amp;MONTH(Fahrten!BB7)&amp;"."&amp;YEAR(Fahrten!BB7))</f>
        <v/>
      </c>
      <c r="Z5" s="221" t="s">
        <v>154</v>
      </c>
      <c r="AA5" s="221"/>
      <c r="AB5" s="220"/>
      <c r="AC5" s="220"/>
      <c r="AD5" s="220"/>
      <c r="AE5" s="236" t="str">
        <f>Fahrten!AI41</f>
        <v/>
      </c>
      <c r="AF5" s="363" t="str">
        <f>IF(Fahrten!Z35=0,"","("&amp;Fahrten!Z35&amp;" km)")</f>
        <v/>
      </c>
      <c r="AG5" s="364"/>
    </row>
    <row r="6" spans="1:33" x14ac:dyDescent="0.2">
      <c r="A6" s="261"/>
      <c r="B6" s="265"/>
      <c r="C6" s="264"/>
      <c r="D6" s="264"/>
      <c r="E6" s="267" t="s">
        <v>167</v>
      </c>
      <c r="F6" s="264"/>
      <c r="G6" s="262"/>
      <c r="H6" s="42"/>
      <c r="I6" s="42"/>
      <c r="J6" s="42"/>
      <c r="K6" s="42"/>
      <c r="L6" s="42"/>
      <c r="M6" s="42"/>
      <c r="N6" s="42"/>
      <c r="Q6" s="41" t="s">
        <v>23</v>
      </c>
      <c r="S6" s="3">
        <v>24</v>
      </c>
      <c r="T6" s="42" t="s">
        <v>18</v>
      </c>
      <c r="U6" s="42"/>
      <c r="V6" s="42"/>
      <c r="W6" s="221"/>
      <c r="X6" s="220"/>
      <c r="Y6" s="350" t="str">
        <f>"für "&amp;Fahrten!C2</f>
        <v xml:space="preserve">für </v>
      </c>
      <c r="Z6" s="220" t="s">
        <v>32</v>
      </c>
      <c r="AA6" s="220"/>
      <c r="AB6" s="220"/>
      <c r="AC6" s="220"/>
      <c r="AD6" s="220"/>
      <c r="AE6" s="236">
        <f>Fahrten!AA35</f>
        <v>0</v>
      </c>
      <c r="AF6" s="220"/>
      <c r="AG6" s="220"/>
    </row>
    <row r="7" spans="1:33" x14ac:dyDescent="0.2">
      <c r="A7" s="261"/>
      <c r="B7" s="265"/>
      <c r="C7" s="264"/>
      <c r="D7" s="264"/>
      <c r="E7" s="268" t="s">
        <v>190</v>
      </c>
      <c r="F7" s="264"/>
      <c r="G7" s="262"/>
      <c r="H7" s="42"/>
      <c r="I7" s="42"/>
      <c r="J7" s="42"/>
      <c r="S7" s="42"/>
      <c r="T7" s="42"/>
      <c r="U7" s="42"/>
      <c r="V7" s="42"/>
      <c r="W7" s="220"/>
      <c r="X7" s="220"/>
      <c r="Y7" s="351"/>
      <c r="Z7" s="220" t="s">
        <v>33</v>
      </c>
      <c r="AA7" s="220"/>
      <c r="AB7" s="220"/>
      <c r="AC7" s="220"/>
      <c r="AD7" s="220"/>
      <c r="AE7" s="236">
        <f>Fahrten!AB35</f>
        <v>0</v>
      </c>
      <c r="AF7" s="220"/>
      <c r="AG7" s="220"/>
    </row>
    <row r="8" spans="1:33" x14ac:dyDescent="0.2">
      <c r="A8" s="261"/>
      <c r="B8" s="265"/>
      <c r="C8" s="265"/>
      <c r="D8" s="265"/>
      <c r="E8" s="269" t="s">
        <v>191</v>
      </c>
      <c r="F8" s="265"/>
      <c r="G8" s="262"/>
      <c r="H8" s="42"/>
      <c r="I8" s="42"/>
      <c r="J8" s="42"/>
      <c r="O8" s="42"/>
      <c r="S8" s="42"/>
      <c r="T8" s="42"/>
      <c r="U8" s="42"/>
      <c r="V8" s="42"/>
      <c r="W8" s="220"/>
      <c r="X8" s="220"/>
      <c r="Y8" s="220"/>
      <c r="Z8" s="220" t="s">
        <v>28</v>
      </c>
      <c r="AA8" s="220"/>
      <c r="AB8" s="220"/>
      <c r="AC8" s="220"/>
      <c r="AD8" s="220"/>
      <c r="AE8" s="236">
        <f>Fahrten!AH35</f>
        <v>0</v>
      </c>
      <c r="AF8" s="220"/>
      <c r="AG8" s="220"/>
    </row>
    <row r="9" spans="1:33" x14ac:dyDescent="0.2">
      <c r="A9" s="261"/>
      <c r="B9" s="265"/>
      <c r="C9" s="265"/>
      <c r="D9" s="265"/>
      <c r="E9" s="265"/>
      <c r="F9" s="266"/>
      <c r="G9" s="262"/>
      <c r="H9" s="42"/>
      <c r="I9" s="42"/>
      <c r="J9" s="42"/>
      <c r="O9" s="42"/>
      <c r="Q9" s="215" t="s">
        <v>24</v>
      </c>
      <c r="S9" s="4">
        <v>20</v>
      </c>
      <c r="T9" s="42" t="s">
        <v>18</v>
      </c>
      <c r="U9" s="42"/>
      <c r="V9" s="42"/>
      <c r="W9" s="220"/>
      <c r="X9" s="220"/>
      <c r="Y9" s="220"/>
      <c r="Z9" s="221" t="s">
        <v>155</v>
      </c>
      <c r="AA9" s="220"/>
      <c r="AB9" s="220"/>
      <c r="AC9" s="220"/>
      <c r="AD9" s="220"/>
      <c r="AE9" s="236">
        <f>Fahrten!AG35</f>
        <v>0</v>
      </c>
      <c r="AF9" s="220"/>
      <c r="AG9" s="220"/>
    </row>
    <row r="10" spans="1:33" ht="13.5" thickBot="1" x14ac:dyDescent="0.25">
      <c r="A10" s="261"/>
      <c r="B10" s="262"/>
      <c r="C10" s="262"/>
      <c r="D10" s="262"/>
      <c r="E10" s="262"/>
      <c r="F10" s="261"/>
      <c r="G10" s="261"/>
      <c r="J10" s="42"/>
      <c r="O10" s="42"/>
      <c r="S10" s="42"/>
      <c r="T10" s="42"/>
      <c r="W10" s="220"/>
      <c r="X10" s="220"/>
      <c r="Y10" s="220"/>
      <c r="Z10" s="238" t="str">
        <f>Fahrten!AC44</f>
        <v>…………………………………………………………………………………………….….…..</v>
      </c>
      <c r="AA10" s="239"/>
      <c r="AB10" s="238"/>
      <c r="AC10" s="238"/>
      <c r="AD10" s="238"/>
      <c r="AE10" s="240">
        <f>Fahrten!AI44</f>
        <v>0</v>
      </c>
      <c r="AF10" s="220"/>
      <c r="AG10" s="220"/>
    </row>
    <row r="11" spans="1:33" x14ac:dyDescent="0.2">
      <c r="C11" s="70"/>
      <c r="E11" s="73"/>
      <c r="F11" s="71"/>
      <c r="W11" s="241"/>
      <c r="X11" s="241"/>
      <c r="Y11" s="241"/>
      <c r="Z11" s="241" t="s">
        <v>29</v>
      </c>
      <c r="AA11" s="220"/>
      <c r="AB11" s="220"/>
      <c r="AC11" s="220"/>
      <c r="AD11" s="220"/>
      <c r="AE11" s="242">
        <f>SUM(AE3:AE10)</f>
        <v>0</v>
      </c>
      <c r="AF11" s="220"/>
      <c r="AG11" s="220"/>
    </row>
    <row r="12" spans="1:33" x14ac:dyDescent="0.2">
      <c r="C12" s="70" t="s">
        <v>168</v>
      </c>
      <c r="Q12" s="45" t="s">
        <v>169</v>
      </c>
    </row>
    <row r="13" spans="1:33" x14ac:dyDescent="0.2">
      <c r="C13" s="181" t="s">
        <v>104</v>
      </c>
      <c r="D13" s="69"/>
      <c r="E13" s="72">
        <f>Fahrten!CZ8</f>
        <v>0</v>
      </c>
      <c r="F13" s="68">
        <v>0.3</v>
      </c>
      <c r="G13" s="41" t="s">
        <v>18</v>
      </c>
      <c r="Q13" s="41" t="s">
        <v>25</v>
      </c>
      <c r="S13" s="5">
        <v>0.2</v>
      </c>
      <c r="T13" s="42"/>
    </row>
    <row r="14" spans="1:33" ht="12.75" customHeight="1" x14ac:dyDescent="0.2">
      <c r="B14" s="43"/>
      <c r="C14" s="182" t="s">
        <v>105</v>
      </c>
      <c r="D14" s="279"/>
      <c r="E14" s="280"/>
      <c r="F14" s="67"/>
      <c r="Q14" s="41" t="s">
        <v>26</v>
      </c>
      <c r="S14" s="6">
        <v>0.4</v>
      </c>
      <c r="T14" s="42"/>
      <c r="W14" s="220"/>
      <c r="X14" s="220"/>
      <c r="Y14" s="235" t="s">
        <v>150</v>
      </c>
      <c r="Z14" s="220"/>
      <c r="AA14" s="220"/>
      <c r="AB14" s="220"/>
      <c r="AC14" s="220"/>
      <c r="AD14" s="220"/>
      <c r="AE14" s="220"/>
      <c r="AF14" s="220"/>
      <c r="AG14" s="367" t="s">
        <v>165</v>
      </c>
    </row>
    <row r="15" spans="1:33" x14ac:dyDescent="0.2">
      <c r="B15" s="43"/>
      <c r="C15" s="333" t="s">
        <v>106</v>
      </c>
      <c r="D15" s="334"/>
      <c r="E15" s="335"/>
      <c r="F15" s="68">
        <v>0.35</v>
      </c>
      <c r="G15" s="41" t="s">
        <v>18</v>
      </c>
      <c r="Q15" s="41" t="s">
        <v>27</v>
      </c>
      <c r="S15" s="7">
        <v>0.4</v>
      </c>
      <c r="T15" s="42"/>
      <c r="W15" s="220"/>
      <c r="X15" s="221"/>
      <c r="Y15" s="220"/>
      <c r="Z15" s="220"/>
      <c r="AA15" s="220"/>
      <c r="AB15" s="220"/>
      <c r="AC15" s="220"/>
      <c r="AD15" s="220"/>
      <c r="AE15" s="220"/>
      <c r="AF15" s="220"/>
      <c r="AG15" s="368"/>
    </row>
    <row r="16" spans="1:33" ht="12.75" customHeight="1" x14ac:dyDescent="0.2">
      <c r="C16" s="336"/>
      <c r="D16" s="337"/>
      <c r="E16" s="338"/>
      <c r="W16" s="220"/>
      <c r="X16" s="220"/>
      <c r="Y16" s="326" t="s">
        <v>156</v>
      </c>
      <c r="Z16" s="328" t="str">
        <f>IF(W18=FALSE,"Bitte Dienstfahrt neu auswählen !","")</f>
        <v>Bitte Dienstfahrt neu auswählen !</v>
      </c>
      <c r="AA16" s="329"/>
      <c r="AB16" s="329"/>
      <c r="AC16" s="345" t="str">
        <f>IF($W$18=FALSE,"",IF(VLOOKUP($Y$18,Fahrten!$AU$13:$DJ$34,18,FALSE)=0,"(Rest-)Tagegeld-Berechnung wurde für diese Reise nicht gewünscht!",""))</f>
        <v/>
      </c>
      <c r="AD16" s="346"/>
      <c r="AE16" s="346"/>
      <c r="AF16" s="347"/>
      <c r="AG16" s="368"/>
    </row>
    <row r="17" spans="2:35" ht="12.75" customHeight="1" x14ac:dyDescent="0.2">
      <c r="C17" s="181" t="s">
        <v>103</v>
      </c>
      <c r="D17" s="69"/>
      <c r="E17" s="72">
        <f>Fahrten!Z35</f>
        <v>0</v>
      </c>
      <c r="F17" s="66">
        <v>0.25</v>
      </c>
      <c r="G17" s="41" t="s">
        <v>18</v>
      </c>
      <c r="W17" s="221"/>
      <c r="X17" s="221"/>
      <c r="Y17" s="327"/>
      <c r="Z17" s="329"/>
      <c r="AA17" s="329"/>
      <c r="AB17" s="329"/>
      <c r="AC17" s="346"/>
      <c r="AD17" s="346"/>
      <c r="AE17" s="346"/>
      <c r="AF17" s="347"/>
      <c r="AG17" s="368"/>
      <c r="AH17" s="185"/>
      <c r="AI17" s="185"/>
    </row>
    <row r="18" spans="2:35" ht="12.75" customHeight="1" x14ac:dyDescent="0.2">
      <c r="W18" s="234" t="b" cm="1">
        <f t="array" ref="W18">OR(EXACT($Y$18,Fahrten!$AU$13:$AU$34))</f>
        <v>0</v>
      </c>
      <c r="X18" s="221"/>
      <c r="Y18" s="301" t="s">
        <v>187</v>
      </c>
      <c r="Z18" s="329"/>
      <c r="AA18" s="329"/>
      <c r="AB18" s="329"/>
      <c r="AC18" s="220"/>
      <c r="AD18" s="220"/>
      <c r="AE18" s="369" t="s">
        <v>148</v>
      </c>
      <c r="AF18" s="343" t="s">
        <v>149</v>
      </c>
      <c r="AG18" s="368"/>
      <c r="AH18" s="185"/>
      <c r="AI18" s="185"/>
    </row>
    <row r="19" spans="2:35" ht="12.75" customHeight="1" x14ac:dyDescent="0.2">
      <c r="W19" s="222"/>
      <c r="X19" s="222"/>
      <c r="Y19" s="222"/>
      <c r="Z19" s="223" t="s">
        <v>142</v>
      </c>
      <c r="AA19" s="224" t="s">
        <v>37</v>
      </c>
      <c r="AB19" s="224" t="s">
        <v>35</v>
      </c>
      <c r="AC19" s="224" t="s">
        <v>36</v>
      </c>
      <c r="AD19" s="222"/>
      <c r="AE19" s="370"/>
      <c r="AF19" s="344"/>
      <c r="AG19" s="368"/>
      <c r="AH19" s="185"/>
      <c r="AI19" s="185"/>
    </row>
    <row r="20" spans="2:35" ht="16.5" customHeight="1" x14ac:dyDescent="0.2">
      <c r="W20" s="226"/>
      <c r="X20" s="227"/>
      <c r="Y20" s="231" t="s">
        <v>146</v>
      </c>
      <c r="Z20" s="318" t="str">
        <f>IF($W$18=FALSE,"",IF(VLOOKUP($Y$18,Fahrten!$AU$13:$DJ$34,14,FALSE)=0,"",VLOOKUP($Y$18,Fahrten!$AU$13:$DJ$34,14,FALSE)))</f>
        <v/>
      </c>
      <c r="AA20" s="312" t="str">
        <f>IF($W$18=FALSE,"",IF(VLOOKUP($Y$18,Fahrten!$AU$13:$DJ$34,23,FALSE)=0,"",VLOOKUP($Y$18,Fahrten!$AU$13:$DJ$34,23,FALSE)))</f>
        <v/>
      </c>
      <c r="AB20" s="312" t="str">
        <f>IF($W$18=FALSE,"",IF(VLOOKUP($Y$18,Fahrten!$AU$13:$DJ$34,24,FALSE)=0,"",VLOOKUP($Y$18,Fahrten!$AU$13:$DJ$34,24,FALSE)))</f>
        <v/>
      </c>
      <c r="AC20" s="312" t="str">
        <f>IF($W$18=FALSE,"",IF(VLOOKUP($Y$18,Fahrten!$AU$13:$DJ$34,25,FALSE)=0,"",VLOOKUP($Y$18,Fahrten!$AU$13:$DJ$34,25,FALSE)))</f>
        <v/>
      </c>
      <c r="AD20" s="227"/>
      <c r="AE20" s="358" t="str">
        <f>IF($W$18=FALSE,"",IF(VLOOKUP($Y$18,Fahrten!$AU$13:$DJ$34,19,FALSE)=0,"",VLOOKUP($Y$18,Fahrten!$AU$13:$DJ$34,19,FALSE)))</f>
        <v/>
      </c>
      <c r="AF20" s="354" t="str">
        <f>IF($W$18=FALSE,"",IF(VLOOKUP($Y$18,Fahrten!$AU$13:$DJ$34,52,FALSE)=0,"",VLOOKUP($Y$18,Fahrten!$AU$13:$DJ$34,52,FALSE)))</f>
        <v/>
      </c>
      <c r="AG20" s="244" t="str">
        <f>IF($W$18=FALSE,"",IF(VLOOKUP($Y$18,Fahrten!$AU$13:$DJ$34,5,FALSE)=0,"",VLOOKUP($Y$18,Fahrten!$AU$13:$DJ$34,5,FALSE)))</f>
        <v/>
      </c>
      <c r="AH20" s="185"/>
      <c r="AI20" s="185"/>
    </row>
    <row r="21" spans="2:35" ht="13.5" thickBot="1" x14ac:dyDescent="0.25">
      <c r="W21" s="226"/>
      <c r="X21" s="227"/>
      <c r="Y21" s="232" t="s">
        <v>147</v>
      </c>
      <c r="Z21" s="319"/>
      <c r="AA21" s="313"/>
      <c r="AB21" s="313"/>
      <c r="AC21" s="313"/>
      <c r="AD21" s="227"/>
      <c r="AE21" s="359"/>
      <c r="AF21" s="355"/>
      <c r="AG21" s="245"/>
      <c r="AH21" s="185"/>
      <c r="AI21" s="185"/>
    </row>
    <row r="22" spans="2:35" ht="12.75" customHeight="1" x14ac:dyDescent="0.2">
      <c r="W22" s="226"/>
      <c r="X22" s="227"/>
      <c r="Y22" s="330" t="s">
        <v>143</v>
      </c>
      <c r="Z22" s="320" t="str">
        <f>IF($W$18=FALSE,"",IF(VLOOKUP($Y$18,Fahrten!$AU$13:$DJ$34,15,FALSE)=0,"",VLOOKUP($Y$18,Fahrten!$AU$13:$DJ$34,15,FALSE)))</f>
        <v/>
      </c>
      <c r="AA22" s="314" t="str">
        <f>IF($W$18=FALSE,"",IF(VLOOKUP($Y$18,Fahrten!$AU$13:$DJ$34,26,FALSE)=0,"",VLOOKUP($Y$18,Fahrten!$AU$13:$DJ$34,26,FALSE)))</f>
        <v/>
      </c>
      <c r="AB22" s="314" t="str">
        <f>IF($W$18=FALSE,"",IF(VLOOKUP($Y$18,Fahrten!$AU$13:$DJ$34,27,FALSE)=0,"",VLOOKUP($Y$18,Fahrten!$AU$13:$DJ$34,27,FALSE)))</f>
        <v/>
      </c>
      <c r="AC22" s="314" t="str">
        <f>IF($W$18=FALSE,"",IF(VLOOKUP($Y$18,Fahrten!$AU$13:$DJ$34,28,FALSE)=0,"",VLOOKUP($Y$18,Fahrten!$AU$13:$DJ$34,28,FALSE)))</f>
        <v/>
      </c>
      <c r="AD22" s="227"/>
      <c r="AE22" s="356" t="str">
        <f>IF($W$18=FALSE,"",IF(VLOOKUP($Y$18,Fahrten!$AU$13:$DJ$34,20,FALSE)=0,"",VLOOKUP($Y$18,Fahrten!$AU$13:$DJ$34,20,FALSE)))</f>
        <v/>
      </c>
      <c r="AF22" s="356" t="str">
        <f>IF($W$18=FALSE,"",IF(VLOOKUP($Y$18,Fahrten!$AU$13:$DJ$34,53,FALSE)=0,"",VLOOKUP($Y$18,Fahrten!$AU$13:$DJ$34,53,FALSE)))</f>
        <v/>
      </c>
      <c r="AG22" s="225"/>
      <c r="AH22" s="185"/>
      <c r="AI22" s="185"/>
    </row>
    <row r="23" spans="2:35" ht="15.75" x14ac:dyDescent="0.25">
      <c r="B23" s="218" t="s">
        <v>34</v>
      </c>
      <c r="W23" s="226"/>
      <c r="X23" s="227"/>
      <c r="Y23" s="332"/>
      <c r="Z23" s="321"/>
      <c r="AA23" s="315"/>
      <c r="AB23" s="315"/>
      <c r="AC23" s="315"/>
      <c r="AD23" s="227"/>
      <c r="AE23" s="357"/>
      <c r="AF23" s="357"/>
      <c r="AG23" s="225"/>
      <c r="AH23" s="185"/>
      <c r="AI23" s="185"/>
    </row>
    <row r="24" spans="2:35" x14ac:dyDescent="0.2">
      <c r="W24" s="226"/>
      <c r="X24" s="227"/>
      <c r="Y24" s="330" t="s">
        <v>144</v>
      </c>
      <c r="Z24" s="318" t="str">
        <f>IF($W$18=FALSE,"",IF(VLOOKUP($Y$18,Fahrten!$AU$13:$DJ$34,16,FALSE)=0,"",VLOOKUP($Y$18,Fahrten!$AU$13:$DJ$34,16,FALSE)&amp;" x 24h"))</f>
        <v/>
      </c>
      <c r="AA24" s="312" t="str">
        <f>IF($W$18=FALSE,"",IF(VLOOKUP($Y$18,Fahrten!$AU$13:$DJ$34,29,FALSE)=0,"",VLOOKUP($Y$18,Fahrten!$AU$13:$DJ$34,29,FALSE)))</f>
        <v/>
      </c>
      <c r="AB24" s="312" t="str">
        <f>IF($W$18=FALSE,"",IF(VLOOKUP($Y$18,Fahrten!$AU$13:$DJ$34,30,FALSE)=0,"",VLOOKUP($Y$18,Fahrten!$AU$13:$DJ$34,30,FALSE)))</f>
        <v/>
      </c>
      <c r="AC24" s="312" t="str">
        <f>IF($W$18=FALSE,"",IF(VLOOKUP($Y$18,Fahrten!$AU$13:$DJ$34,31,FALSE)=0,"",VLOOKUP($Y$18,Fahrten!$AU$13:$DJ$34,31,FALSE)))</f>
        <v/>
      </c>
      <c r="AD24" s="227"/>
      <c r="AE24" s="358" t="str">
        <f>IF($W$18=FALSE,"",IF(VLOOKUP($Y$18,Fahrten!$AU$13:$DJ$34,21,FALSE)=0,"",VLOOKUP($Y$18,Fahrten!$AU$13:$DJ$34,21,FALSE)))</f>
        <v/>
      </c>
      <c r="AF24" s="358" t="str">
        <f>IF($W$18=FALSE,"",IF(VLOOKUP($Y$18,Fahrten!$AU$13:$DJ$34,54,FALSE)=0,"",VLOOKUP($Y$18,Fahrten!$AU$13:$DJ$34,54,FALSE)))</f>
        <v/>
      </c>
      <c r="AG24" s="225"/>
      <c r="AH24" s="185"/>
      <c r="AI24" s="185"/>
    </row>
    <row r="25" spans="2:35" x14ac:dyDescent="0.2">
      <c r="C25" s="323" t="s">
        <v>138</v>
      </c>
      <c r="D25" s="329"/>
      <c r="E25" s="329"/>
      <c r="F25" s="329"/>
      <c r="G25" s="329"/>
      <c r="H25" s="329"/>
      <c r="W25" s="226"/>
      <c r="X25" s="227"/>
      <c r="Y25" s="332"/>
      <c r="Z25" s="321"/>
      <c r="AA25" s="315"/>
      <c r="AB25" s="315"/>
      <c r="AC25" s="315"/>
      <c r="AD25" s="227"/>
      <c r="AE25" s="357"/>
      <c r="AF25" s="357"/>
      <c r="AG25" s="225"/>
      <c r="AH25" s="185"/>
      <c r="AI25" s="185"/>
    </row>
    <row r="26" spans="2:35" ht="12.75" customHeight="1" x14ac:dyDescent="0.2">
      <c r="C26" s="329"/>
      <c r="D26" s="329"/>
      <c r="E26" s="329"/>
      <c r="F26" s="329"/>
      <c r="G26" s="329"/>
      <c r="H26" s="329"/>
      <c r="W26" s="226"/>
      <c r="X26" s="227"/>
      <c r="Y26" s="330" t="s">
        <v>71</v>
      </c>
      <c r="Z26" s="318" t="str">
        <f>IF($W$18=FALSE,"",IF(VLOOKUP($Y$18,Fahrten!$AU$13:$DJ$34,17,FALSE)=0,"",VLOOKUP($Y$18,Fahrten!$AU$13:$DJ$34,17,FALSE)))</f>
        <v/>
      </c>
      <c r="AA26" s="312" t="str">
        <f>IF($W$18=FALSE,"",IF(VLOOKUP($Y$18,Fahrten!$AU$13:$DJ$34,32,FALSE)=0,"",VLOOKUP($Y$18,Fahrten!$AU$13:$DJ$34,32,FALSE)))</f>
        <v/>
      </c>
      <c r="AB26" s="312" t="str">
        <f>IF($W$18=FALSE,"",IF(VLOOKUP($Y$18,Fahrten!$AU$13:$DJ$34,33,FALSE)=0,"",VLOOKUP($Y$18,Fahrten!$AU$13:$DJ$34,33,FALSE)))</f>
        <v/>
      </c>
      <c r="AC26" s="312" t="str">
        <f>IF($W$18=FALSE,"",IF(VLOOKUP($Y$18,Fahrten!$AU$13:$DJ$34,34,FALSE)=0,"",VLOOKUP($Y$18,Fahrten!$AU$13:$DJ$34,34,FALSE)))</f>
        <v/>
      </c>
      <c r="AD26" s="227"/>
      <c r="AE26" s="358" t="str">
        <f>IF($W$18=FALSE,"",IF(VLOOKUP($Y$18,Fahrten!$AU$13:$DJ$34,22,FALSE)=0,"",VLOOKUP($Y$18,Fahrten!$AU$13:$DJ$34,22,FALSE)))</f>
        <v/>
      </c>
      <c r="AF26" s="358" t="str">
        <f>IF($W$18=FALSE,"",IF(VLOOKUP($Y$18,Fahrten!$AU$13:$DJ$34,55,FALSE)=0,"",VLOOKUP($Y$18,Fahrten!$AU$13:$DJ$34,55,FALSE)))</f>
        <v/>
      </c>
      <c r="AG26" s="225"/>
      <c r="AH26" s="185"/>
      <c r="AI26" s="185"/>
    </row>
    <row r="27" spans="2:35" ht="13.5" thickBot="1" x14ac:dyDescent="0.25">
      <c r="C27" s="329"/>
      <c r="D27" s="329"/>
      <c r="E27" s="329"/>
      <c r="F27" s="329"/>
      <c r="G27" s="329"/>
      <c r="H27" s="329"/>
      <c r="W27" s="226"/>
      <c r="X27" s="227"/>
      <c r="Y27" s="331"/>
      <c r="Z27" s="319"/>
      <c r="AA27" s="313"/>
      <c r="AB27" s="313"/>
      <c r="AC27" s="313"/>
      <c r="AD27" s="227"/>
      <c r="AE27" s="359"/>
      <c r="AF27" s="359"/>
      <c r="AG27" s="225"/>
      <c r="AH27" s="185"/>
      <c r="AI27" s="185"/>
    </row>
    <row r="28" spans="2:35" x14ac:dyDescent="0.2">
      <c r="C28" s="329"/>
      <c r="D28" s="329"/>
      <c r="E28" s="329"/>
      <c r="F28" s="329"/>
      <c r="G28" s="329"/>
      <c r="H28" s="329"/>
      <c r="W28" s="226"/>
      <c r="X28" s="227"/>
      <c r="Y28" s="228"/>
      <c r="Z28" s="230"/>
      <c r="AA28" s="230"/>
      <c r="AB28" s="230"/>
      <c r="AC28" s="230"/>
      <c r="AD28" s="227"/>
      <c r="AE28" s="230"/>
      <c r="AF28" s="230"/>
      <c r="AG28" s="225"/>
      <c r="AH28" s="185"/>
      <c r="AI28" s="185"/>
    </row>
    <row r="29" spans="2:35" x14ac:dyDescent="0.2">
      <c r="C29" s="329"/>
      <c r="D29" s="329"/>
      <c r="E29" s="329"/>
      <c r="F29" s="329"/>
      <c r="G29" s="329"/>
      <c r="H29" s="329"/>
      <c r="W29" s="226"/>
      <c r="X29" s="227"/>
      <c r="Y29" s="233" t="s">
        <v>145</v>
      </c>
      <c r="Z29" s="310" t="str">
        <f>IF($W$18=FALSE,"",IF(VLOOKUP($Y$18,Fahrten!$AU$13:$DJ$34,66,FALSE)=0,"",VLOOKUP($Y$18,Fahrten!$AU$13:$DJ$34,66,FALSE)))</f>
        <v/>
      </c>
      <c r="AA29" s="316" t="str">
        <f>IF($W$18=FALSE,"",SUM(AA20:AA27))</f>
        <v/>
      </c>
      <c r="AB29" s="316" t="str">
        <f>IF($W$18=FALSE,"",SUM(AB20:AB27))</f>
        <v/>
      </c>
      <c r="AC29" s="312" t="str">
        <f>IF($W$18=FALSE,"",SUM(AC20:AC27))</f>
        <v/>
      </c>
      <c r="AD29" s="227"/>
      <c r="AE29" s="230"/>
      <c r="AF29" s="360" t="str">
        <f>IF($W$18=FALSE,"",VLOOKUP($Y$18,Fahrten!$AU$13:$DJ$34,56,FALSE))</f>
        <v/>
      </c>
      <c r="AG29" s="225"/>
      <c r="AH29" s="185"/>
      <c r="AI29" s="185"/>
    </row>
    <row r="30" spans="2:35" x14ac:dyDescent="0.2">
      <c r="C30" s="329"/>
      <c r="D30" s="329"/>
      <c r="E30" s="329"/>
      <c r="F30" s="329"/>
      <c r="G30" s="329"/>
      <c r="H30" s="329"/>
      <c r="W30" s="226"/>
      <c r="X30" s="227"/>
      <c r="Y30" s="229"/>
      <c r="Z30" s="311"/>
      <c r="AA30" s="317"/>
      <c r="AB30" s="317"/>
      <c r="AC30" s="322"/>
      <c r="AD30" s="229"/>
      <c r="AE30" s="230"/>
      <c r="AF30" s="357"/>
      <c r="AG30" s="225"/>
      <c r="AH30" s="185"/>
      <c r="AI30" s="185"/>
    </row>
    <row r="31" spans="2:35" x14ac:dyDescent="0.2">
      <c r="C31" s="329"/>
      <c r="D31" s="329"/>
      <c r="E31" s="329"/>
      <c r="F31" s="329"/>
      <c r="G31" s="329"/>
      <c r="H31" s="329"/>
      <c r="W31" s="221"/>
      <c r="X31" s="221"/>
      <c r="Y31" s="221"/>
      <c r="Z31" s="221"/>
      <c r="AA31" s="221"/>
      <c r="AB31" s="221"/>
      <c r="AC31" s="221"/>
      <c r="AD31" s="221"/>
      <c r="AE31" s="221"/>
      <c r="AF31" s="221"/>
      <c r="AG31" s="221"/>
      <c r="AH31" s="185"/>
      <c r="AI31" s="185"/>
    </row>
    <row r="32" spans="2:35" x14ac:dyDescent="0.2">
      <c r="C32" s="329"/>
      <c r="D32" s="329"/>
      <c r="E32" s="329"/>
      <c r="F32" s="329"/>
      <c r="G32" s="329"/>
      <c r="H32" s="329"/>
    </row>
    <row r="33" spans="2:56" x14ac:dyDescent="0.2">
      <c r="C33" s="329"/>
      <c r="D33" s="329"/>
      <c r="E33" s="329"/>
      <c r="F33" s="329"/>
      <c r="G33" s="329"/>
      <c r="H33" s="329"/>
    </row>
    <row r="35" spans="2:56" x14ac:dyDescent="0.2">
      <c r="F35" s="44"/>
    </row>
    <row r="36" spans="2:56" s="45" customFormat="1" ht="15.75" x14ac:dyDescent="0.25">
      <c r="B36" s="278" t="s">
        <v>61</v>
      </c>
      <c r="C36" s="41"/>
      <c r="D36" s="41"/>
      <c r="E36" s="41"/>
      <c r="F36" s="44"/>
      <c r="P36" s="41"/>
      <c r="Q36" s="41"/>
      <c r="R36" s="41"/>
      <c r="S36" s="41"/>
      <c r="T36" s="41"/>
      <c r="U36" s="41"/>
      <c r="V36" s="41"/>
      <c r="W36" s="41"/>
      <c r="X36" s="41"/>
      <c r="Y36" s="41"/>
      <c r="Z36" s="41"/>
      <c r="AA36" s="41"/>
      <c r="AB36" s="41"/>
      <c r="AC36" s="41"/>
      <c r="AD36" s="41"/>
      <c r="AE36" s="41"/>
      <c r="AF36" s="41"/>
      <c r="AZ36" s="41"/>
      <c r="BA36" s="41"/>
      <c r="BB36" s="41"/>
      <c r="BC36" s="41"/>
      <c r="BD36" s="41"/>
    </row>
    <row r="37" spans="2:56" s="45" customFormat="1" x14ac:dyDescent="0.2">
      <c r="B37" s="41"/>
      <c r="C37" s="41"/>
      <c r="D37" s="41"/>
      <c r="E37" s="41"/>
      <c r="F37" s="44"/>
      <c r="P37" s="41"/>
      <c r="Q37" s="41"/>
      <c r="R37" s="41"/>
      <c r="S37" s="41"/>
      <c r="T37" s="41"/>
      <c r="U37" s="41"/>
      <c r="V37" s="41"/>
      <c r="W37" s="41"/>
      <c r="X37" s="41"/>
      <c r="Y37" s="41"/>
      <c r="Z37" s="41"/>
      <c r="AA37" s="41"/>
      <c r="AB37" s="41"/>
      <c r="AC37" s="41"/>
      <c r="AD37" s="41"/>
      <c r="AE37" s="41"/>
      <c r="AF37" s="41"/>
      <c r="AZ37" s="41"/>
      <c r="BA37" s="41"/>
      <c r="BB37" s="41"/>
      <c r="BC37" s="41"/>
      <c r="BD37" s="41"/>
    </row>
    <row r="38" spans="2:56" s="45" customFormat="1" x14ac:dyDescent="0.2">
      <c r="B38" s="215" t="s">
        <v>112</v>
      </c>
      <c r="C38" s="41"/>
      <c r="D38" s="41"/>
      <c r="E38" s="41"/>
      <c r="F38" s="44"/>
      <c r="P38" s="41"/>
      <c r="Q38" s="41"/>
      <c r="R38" s="41"/>
      <c r="S38" s="41"/>
      <c r="T38" s="41"/>
      <c r="U38" s="41"/>
      <c r="V38" s="41"/>
      <c r="W38" s="41"/>
      <c r="X38" s="41"/>
      <c r="Y38" s="41"/>
      <c r="Z38" s="41"/>
      <c r="AA38" s="41"/>
      <c r="AB38" s="41"/>
      <c r="AC38" s="41"/>
      <c r="AD38" s="41"/>
      <c r="AE38" s="41"/>
      <c r="AF38" s="41"/>
      <c r="AZ38" s="41"/>
      <c r="BA38" s="41"/>
      <c r="BB38" s="41"/>
      <c r="BC38" s="41"/>
      <c r="BD38" s="41"/>
    </row>
    <row r="40" spans="2:56" ht="15.75" x14ac:dyDescent="0.2">
      <c r="C40" s="307" t="s">
        <v>108</v>
      </c>
      <c r="D40" s="308"/>
      <c r="E40" s="308"/>
      <c r="F40" s="308"/>
      <c r="G40" s="308"/>
      <c r="H40" s="308"/>
      <c r="I40" s="308"/>
      <c r="J40" s="308"/>
      <c r="K40" s="309"/>
    </row>
    <row r="41" spans="2:56" x14ac:dyDescent="0.2">
      <c r="C41" s="213"/>
      <c r="D41" s="213"/>
      <c r="E41" s="213"/>
      <c r="F41" s="213"/>
      <c r="G41" s="213"/>
      <c r="H41" s="213"/>
      <c r="I41" s="213"/>
      <c r="J41" s="213"/>
      <c r="K41" s="214"/>
    </row>
    <row r="42" spans="2:56" x14ac:dyDescent="0.2">
      <c r="C42" s="340" t="s">
        <v>109</v>
      </c>
      <c r="D42" s="340"/>
      <c r="E42" s="341"/>
      <c r="F42" s="341"/>
      <c r="G42" s="341"/>
      <c r="H42" s="341"/>
      <c r="I42" s="341"/>
      <c r="J42" s="341"/>
      <c r="K42" s="342"/>
    </row>
    <row r="43" spans="2:56" x14ac:dyDescent="0.2">
      <c r="C43" s="341"/>
      <c r="D43" s="341"/>
      <c r="E43" s="341"/>
      <c r="F43" s="341"/>
      <c r="G43" s="341"/>
      <c r="H43" s="341"/>
      <c r="I43" s="341"/>
      <c r="J43" s="341"/>
      <c r="K43" s="342"/>
      <c r="L43" s="42"/>
      <c r="M43" s="42"/>
      <c r="N43" s="42"/>
      <c r="O43" s="43"/>
    </row>
    <row r="44" spans="2:56" x14ac:dyDescent="0.2">
      <c r="C44" s="281"/>
      <c r="D44" s="281"/>
      <c r="E44" s="281"/>
      <c r="F44" s="281"/>
      <c r="G44" s="281"/>
      <c r="H44" s="281"/>
      <c r="I44" s="281"/>
      <c r="J44" s="281"/>
      <c r="K44" s="282"/>
      <c r="L44" s="42"/>
      <c r="M44" s="42"/>
      <c r="N44" s="42"/>
      <c r="O44" s="43"/>
    </row>
    <row r="45" spans="2:56" x14ac:dyDescent="0.2">
      <c r="C45" s="307" t="s">
        <v>110</v>
      </c>
      <c r="D45" s="308"/>
      <c r="E45" s="308"/>
      <c r="F45" s="308"/>
      <c r="G45" s="308"/>
      <c r="H45" s="308"/>
      <c r="I45" s="308"/>
      <c r="J45" s="308"/>
      <c r="K45" s="309"/>
      <c r="L45" s="42"/>
      <c r="M45" s="42"/>
      <c r="N45" s="42"/>
      <c r="O45" s="43"/>
    </row>
    <row r="46" spans="2:56" x14ac:dyDescent="0.2">
      <c r="C46" s="213"/>
      <c r="D46" s="213"/>
      <c r="E46" s="213"/>
      <c r="F46" s="213"/>
      <c r="G46" s="213"/>
      <c r="H46" s="213"/>
      <c r="I46" s="213"/>
      <c r="J46" s="213"/>
      <c r="K46" s="214"/>
      <c r="AZ46" s="219"/>
    </row>
    <row r="47" spans="2:56" x14ac:dyDescent="0.2">
      <c r="C47" s="307" t="s">
        <v>184</v>
      </c>
      <c r="D47" s="308"/>
      <c r="E47" s="308"/>
      <c r="F47" s="308"/>
      <c r="G47" s="308"/>
      <c r="H47" s="308"/>
      <c r="I47" s="308"/>
      <c r="J47" s="308"/>
      <c r="K47" s="309"/>
      <c r="AZ47" s="219"/>
    </row>
    <row r="48" spans="2:56" x14ac:dyDescent="0.2">
      <c r="B48" s="46"/>
      <c r="C48" s="213"/>
      <c r="D48" s="213"/>
      <c r="E48" s="213"/>
      <c r="F48" s="213"/>
      <c r="G48" s="213"/>
      <c r="H48" s="213"/>
      <c r="I48" s="213"/>
      <c r="J48" s="213"/>
      <c r="K48" s="214"/>
      <c r="AZ48" s="219"/>
    </row>
    <row r="49" spans="2:52" x14ac:dyDescent="0.2">
      <c r="B49" s="46"/>
      <c r="C49" s="340" t="s">
        <v>111</v>
      </c>
      <c r="D49" s="340"/>
      <c r="E49" s="341"/>
      <c r="F49" s="341"/>
      <c r="G49" s="341"/>
      <c r="H49" s="341"/>
      <c r="I49" s="341"/>
      <c r="J49" s="341"/>
      <c r="K49" s="342"/>
      <c r="AZ49" s="219"/>
    </row>
    <row r="50" spans="2:52" x14ac:dyDescent="0.2">
      <c r="B50" s="46"/>
      <c r="C50" s="341"/>
      <c r="D50" s="341"/>
      <c r="E50" s="341"/>
      <c r="F50" s="341"/>
      <c r="G50" s="341"/>
      <c r="H50" s="341"/>
      <c r="I50" s="341"/>
      <c r="J50" s="341"/>
      <c r="K50" s="342"/>
      <c r="AZ50" s="219"/>
    </row>
    <row r="51" spans="2:52" x14ac:dyDescent="0.2">
      <c r="C51" s="213"/>
      <c r="D51" s="213"/>
      <c r="E51" s="213"/>
      <c r="F51" s="213"/>
      <c r="G51" s="213"/>
      <c r="H51" s="213"/>
      <c r="I51" s="213"/>
      <c r="J51" s="213"/>
      <c r="K51" s="214"/>
      <c r="AZ51" s="219"/>
    </row>
    <row r="52" spans="2:52" x14ac:dyDescent="0.2">
      <c r="C52" s="340" t="s">
        <v>182</v>
      </c>
      <c r="D52" s="340"/>
      <c r="E52" s="361"/>
      <c r="F52" s="361"/>
      <c r="G52" s="361"/>
      <c r="H52" s="361"/>
      <c r="I52" s="361"/>
      <c r="J52" s="361"/>
      <c r="K52" s="361"/>
      <c r="AZ52" s="219"/>
    </row>
    <row r="53" spans="2:52" x14ac:dyDescent="0.2">
      <c r="B53" s="43"/>
      <c r="C53" s="361"/>
      <c r="D53" s="361"/>
      <c r="E53" s="361"/>
      <c r="F53" s="361"/>
      <c r="G53" s="361"/>
      <c r="H53" s="361"/>
      <c r="I53" s="361"/>
      <c r="J53" s="361"/>
      <c r="K53" s="361"/>
      <c r="AZ53" s="219"/>
    </row>
    <row r="54" spans="2:52" x14ac:dyDescent="0.2">
      <c r="B54" s="43"/>
      <c r="C54" s="362"/>
      <c r="D54" s="362"/>
      <c r="E54" s="362"/>
      <c r="F54" s="362"/>
      <c r="G54" s="362"/>
      <c r="H54" s="362"/>
      <c r="I54" s="362"/>
      <c r="J54" s="362"/>
      <c r="K54" s="362"/>
      <c r="AZ54" s="219"/>
    </row>
    <row r="55" spans="2:52" x14ac:dyDescent="0.2">
      <c r="C55" s="329"/>
      <c r="D55" s="329"/>
      <c r="E55" s="329"/>
      <c r="F55" s="329"/>
      <c r="G55" s="329"/>
      <c r="H55" s="329"/>
      <c r="I55" s="329"/>
      <c r="J55" s="329"/>
      <c r="K55" s="329"/>
      <c r="AZ55" s="219"/>
    </row>
    <row r="56" spans="2:52" x14ac:dyDescent="0.2">
      <c r="B56" s="43"/>
      <c r="C56" s="216"/>
      <c r="D56" s="216"/>
      <c r="E56" s="216"/>
      <c r="F56" s="216"/>
      <c r="G56" s="217"/>
      <c r="H56" s="216"/>
      <c r="AZ56" s="219"/>
    </row>
    <row r="57" spans="2:52" x14ac:dyDescent="0.2">
      <c r="B57" s="46"/>
      <c r="C57" s="339" t="s">
        <v>62</v>
      </c>
      <c r="D57" s="324"/>
      <c r="E57" s="324"/>
      <c r="F57" s="324"/>
      <c r="G57" s="324"/>
      <c r="H57" s="324"/>
      <c r="I57" s="46"/>
      <c r="J57" s="46"/>
      <c r="K57" s="46"/>
      <c r="AZ57" s="219"/>
    </row>
    <row r="58" spans="2:52" x14ac:dyDescent="0.2">
      <c r="B58" s="215"/>
      <c r="C58" s="324"/>
      <c r="D58" s="324"/>
      <c r="E58" s="324"/>
      <c r="F58" s="324"/>
      <c r="G58" s="324"/>
      <c r="H58" s="324"/>
    </row>
    <row r="62" spans="2:52" x14ac:dyDescent="0.2">
      <c r="B62" s="215" t="s">
        <v>113</v>
      </c>
    </row>
    <row r="63" spans="2:52" ht="6" customHeight="1" x14ac:dyDescent="0.2"/>
    <row r="64" spans="2:52" x14ac:dyDescent="0.2">
      <c r="B64" s="274" t="s">
        <v>119</v>
      </c>
      <c r="C64" s="271" t="s">
        <v>124</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row>
    <row r="65" spans="2:28" ht="6" customHeight="1" x14ac:dyDescent="0.2">
      <c r="B65" s="274"/>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row>
    <row r="66" spans="2:28" x14ac:dyDescent="0.2">
      <c r="B66" s="274"/>
      <c r="C66" s="340" t="s">
        <v>114</v>
      </c>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spans="2:28" ht="6" customHeight="1" x14ac:dyDescent="0.2">
      <c r="B67" s="274"/>
      <c r="C67" s="281"/>
      <c r="D67" s="281"/>
      <c r="E67" s="281"/>
      <c r="F67" s="281"/>
      <c r="G67" s="281"/>
      <c r="H67" s="281"/>
      <c r="I67" s="281"/>
      <c r="J67" s="281"/>
      <c r="K67" s="281"/>
      <c r="P67" s="216"/>
      <c r="Q67" s="216"/>
      <c r="R67" s="216"/>
      <c r="S67" s="216"/>
      <c r="T67" s="216"/>
      <c r="U67" s="216"/>
      <c r="V67" s="216"/>
      <c r="W67" s="216"/>
      <c r="X67" s="216"/>
      <c r="Y67" s="216"/>
      <c r="Z67" s="216"/>
      <c r="AA67" s="216"/>
      <c r="AB67" s="216"/>
    </row>
    <row r="68" spans="2:28" x14ac:dyDescent="0.2">
      <c r="B68" s="274"/>
      <c r="C68" s="340" t="s">
        <v>115</v>
      </c>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row>
    <row r="69" spans="2:28" ht="12.75" customHeight="1" x14ac:dyDescent="0.2">
      <c r="B69" s="274"/>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row>
    <row r="70" spans="2:28" x14ac:dyDescent="0.2">
      <c r="B70" s="274"/>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row>
    <row r="71" spans="2:28" x14ac:dyDescent="0.2">
      <c r="B71" s="274"/>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row>
    <row r="72" spans="2:28" x14ac:dyDescent="0.2">
      <c r="B72" s="274"/>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row>
    <row r="73" spans="2:28" x14ac:dyDescent="0.2">
      <c r="B73" s="273"/>
    </row>
    <row r="74" spans="2:28" x14ac:dyDescent="0.2">
      <c r="B74" s="274" t="s">
        <v>120</v>
      </c>
      <c r="C74" s="271" t="s">
        <v>125</v>
      </c>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row>
    <row r="75" spans="2:28" ht="6" customHeight="1" x14ac:dyDescent="0.2">
      <c r="B75" s="274"/>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row>
    <row r="76" spans="2:28" x14ac:dyDescent="0.2">
      <c r="B76" s="274"/>
      <c r="C76" s="323" t="s">
        <v>188</v>
      </c>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row>
    <row r="77" spans="2:28" x14ac:dyDescent="0.2">
      <c r="B77" s="274"/>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row>
    <row r="78" spans="2:28" x14ac:dyDescent="0.2">
      <c r="B78" s="274"/>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row>
    <row r="79" spans="2:28" ht="6" customHeight="1" x14ac:dyDescent="0.2">
      <c r="B79" s="274"/>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row>
    <row r="80" spans="2:28" x14ac:dyDescent="0.2">
      <c r="B80" s="274"/>
      <c r="C80" s="340" t="s">
        <v>116</v>
      </c>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row>
    <row r="81" spans="2:28" ht="6" customHeight="1" x14ac:dyDescent="0.2">
      <c r="B81" s="274"/>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row>
    <row r="82" spans="2:28" x14ac:dyDescent="0.2">
      <c r="B82" s="274"/>
      <c r="C82" s="275" t="s">
        <v>121</v>
      </c>
      <c r="D82" s="340" t="s">
        <v>117</v>
      </c>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row>
    <row r="83" spans="2:28" ht="6" customHeight="1" x14ac:dyDescent="0.2">
      <c r="B83" s="274"/>
      <c r="C83" s="27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row>
    <row r="84" spans="2:28" x14ac:dyDescent="0.2">
      <c r="B84" s="274"/>
      <c r="C84" s="277" t="s">
        <v>122</v>
      </c>
      <c r="D84" s="340" t="s">
        <v>118</v>
      </c>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row>
    <row r="85" spans="2:28" x14ac:dyDescent="0.2">
      <c r="B85" s="274"/>
      <c r="C85" s="276"/>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row>
    <row r="86" spans="2:28" x14ac:dyDescent="0.2">
      <c r="B86" s="274"/>
      <c r="C86" s="27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row>
    <row r="87" spans="2:28" ht="6" customHeight="1" x14ac:dyDescent="0.2">
      <c r="B87" s="274"/>
      <c r="C87" s="27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row>
    <row r="88" spans="2:28" x14ac:dyDescent="0.2">
      <c r="B88" s="274"/>
      <c r="C88" s="277" t="s">
        <v>123</v>
      </c>
      <c r="D88" s="340" t="s">
        <v>189</v>
      </c>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row>
    <row r="89" spans="2:28" x14ac:dyDescent="0.2">
      <c r="B89" s="274"/>
      <c r="C89" s="276"/>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row>
    <row r="90" spans="2:28" x14ac:dyDescent="0.2">
      <c r="B90" s="274"/>
      <c r="C90" s="276"/>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row>
    <row r="91" spans="2:28" x14ac:dyDescent="0.2">
      <c r="B91" s="274"/>
      <c r="C91" s="276"/>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row>
    <row r="92" spans="2:28" x14ac:dyDescent="0.2">
      <c r="B92" s="273"/>
    </row>
    <row r="93" spans="2:28" x14ac:dyDescent="0.2">
      <c r="B93" s="274" t="s">
        <v>126</v>
      </c>
      <c r="C93" s="271" t="s">
        <v>127</v>
      </c>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row>
    <row r="94" spans="2:28" ht="6" customHeight="1" x14ac:dyDescent="0.2">
      <c r="B94" s="274"/>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row>
    <row r="95" spans="2:28" x14ac:dyDescent="0.2">
      <c r="B95" s="274"/>
      <c r="C95" s="277" t="s">
        <v>132</v>
      </c>
      <c r="D95" s="323" t="s">
        <v>134</v>
      </c>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row>
    <row r="96" spans="2:28" ht="6" customHeight="1" x14ac:dyDescent="0.2">
      <c r="B96" s="274"/>
      <c r="C96" s="27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row>
    <row r="97" spans="2:28" x14ac:dyDescent="0.2">
      <c r="B97" s="274"/>
      <c r="C97" s="277" t="s">
        <v>133</v>
      </c>
      <c r="D97" s="325" t="s">
        <v>130</v>
      </c>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row>
    <row r="98" spans="2:28" x14ac:dyDescent="0.2">
      <c r="B98" s="274"/>
      <c r="C98" s="276"/>
      <c r="D98" s="323" t="s">
        <v>128</v>
      </c>
      <c r="E98" s="324"/>
      <c r="F98" s="324"/>
      <c r="G98" s="324"/>
      <c r="H98" s="324"/>
      <c r="I98" s="324"/>
      <c r="J98" s="324"/>
      <c r="K98" s="324"/>
      <c r="L98" s="324"/>
      <c r="M98" s="324"/>
      <c r="N98" s="324"/>
      <c r="O98" s="324"/>
      <c r="P98" s="324"/>
      <c r="Q98" s="324"/>
      <c r="R98" s="324"/>
      <c r="S98" s="324"/>
      <c r="T98" s="324"/>
      <c r="U98" s="324"/>
      <c r="V98" s="324"/>
      <c r="W98" s="324"/>
      <c r="X98" s="324"/>
      <c r="Y98" s="324"/>
      <c r="Z98" s="324"/>
      <c r="AA98" s="324"/>
      <c r="AB98" s="324"/>
    </row>
    <row r="99" spans="2:28" x14ac:dyDescent="0.2">
      <c r="B99" s="274"/>
      <c r="C99" s="216"/>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row>
    <row r="100" spans="2:28" ht="6" customHeight="1" x14ac:dyDescent="0.2">
      <c r="B100" s="274"/>
      <c r="C100" s="216"/>
      <c r="D100" s="283"/>
      <c r="E100" s="283"/>
      <c r="F100" s="283"/>
      <c r="G100" s="283"/>
      <c r="H100" s="283"/>
      <c r="I100" s="216"/>
      <c r="J100" s="216"/>
      <c r="K100" s="216"/>
      <c r="L100" s="216"/>
      <c r="M100" s="216"/>
      <c r="N100" s="216"/>
      <c r="O100" s="216"/>
      <c r="P100" s="216"/>
      <c r="Q100" s="216"/>
      <c r="R100" s="216"/>
      <c r="S100" s="216"/>
      <c r="T100" s="216"/>
      <c r="U100" s="216"/>
      <c r="V100" s="216"/>
      <c r="W100" s="216"/>
      <c r="X100" s="216"/>
      <c r="Y100" s="216"/>
      <c r="Z100" s="216"/>
      <c r="AA100" s="216"/>
      <c r="AB100" s="216"/>
    </row>
    <row r="101" spans="2:28" x14ac:dyDescent="0.2">
      <c r="B101" s="274"/>
      <c r="C101" s="216"/>
      <c r="D101" s="352" t="s">
        <v>129</v>
      </c>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row>
    <row r="102" spans="2:28" x14ac:dyDescent="0.2">
      <c r="B102" s="274"/>
      <c r="C102" s="216"/>
      <c r="D102" s="353"/>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row>
    <row r="103" spans="2:28" ht="6" customHeight="1" x14ac:dyDescent="0.2">
      <c r="B103" s="274"/>
      <c r="C103" s="216"/>
      <c r="D103" s="283"/>
      <c r="E103" s="283"/>
      <c r="F103" s="283"/>
      <c r="G103" s="283"/>
      <c r="H103" s="283"/>
      <c r="I103" s="216"/>
      <c r="J103" s="216"/>
      <c r="K103" s="216"/>
      <c r="L103" s="216"/>
      <c r="M103" s="216"/>
      <c r="N103" s="216"/>
      <c r="O103" s="216"/>
      <c r="P103" s="216"/>
      <c r="Q103" s="216"/>
      <c r="R103" s="216"/>
      <c r="S103" s="216"/>
      <c r="T103" s="216"/>
      <c r="U103" s="216"/>
      <c r="V103" s="216"/>
      <c r="W103" s="216"/>
      <c r="X103" s="216"/>
      <c r="Y103" s="216"/>
      <c r="Z103" s="216"/>
      <c r="AA103" s="216"/>
      <c r="AB103" s="216"/>
    </row>
    <row r="104" spans="2:28" x14ac:dyDescent="0.2">
      <c r="B104" s="274"/>
      <c r="C104" s="216"/>
      <c r="D104" s="323" t="s">
        <v>131</v>
      </c>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row>
    <row r="105" spans="2:28" x14ac:dyDescent="0.2">
      <c r="B105" s="274"/>
      <c r="C105" s="216"/>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row>
    <row r="106" spans="2:28" x14ac:dyDescent="0.2">
      <c r="B106" s="273"/>
    </row>
    <row r="107" spans="2:28" x14ac:dyDescent="0.2">
      <c r="B107" s="274" t="s">
        <v>135</v>
      </c>
      <c r="C107" s="271" t="s">
        <v>139</v>
      </c>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row>
    <row r="108" spans="2:28" ht="6" customHeight="1" x14ac:dyDescent="0.2">
      <c r="B108" s="274"/>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row>
    <row r="109" spans="2:28" x14ac:dyDescent="0.2">
      <c r="B109" s="274"/>
      <c r="C109" s="277" t="s">
        <v>160</v>
      </c>
      <c r="D109" s="325" t="s">
        <v>140</v>
      </c>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row>
    <row r="110" spans="2:28" x14ac:dyDescent="0.2">
      <c r="B110" s="274"/>
      <c r="C110" s="276"/>
      <c r="D110" s="323" t="s">
        <v>136</v>
      </c>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row>
    <row r="111" spans="2:28" x14ac:dyDescent="0.2">
      <c r="B111" s="274"/>
      <c r="C111" s="276"/>
      <c r="D111" s="323" t="s">
        <v>137</v>
      </c>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row>
    <row r="112" spans="2:28" ht="6" customHeight="1" x14ac:dyDescent="0.2">
      <c r="B112" s="274"/>
      <c r="C112" s="27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row>
    <row r="113" spans="2:28" x14ac:dyDescent="0.2">
      <c r="B113" s="274"/>
      <c r="C113" s="277" t="s">
        <v>161</v>
      </c>
      <c r="D113" s="325" t="s">
        <v>157</v>
      </c>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row>
    <row r="114" spans="2:28" x14ac:dyDescent="0.2">
      <c r="B114" s="274"/>
      <c r="C114" s="276"/>
      <c r="D114" s="323" t="s">
        <v>158</v>
      </c>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row>
    <row r="115" spans="2:28" x14ac:dyDescent="0.2">
      <c r="B115" s="274"/>
      <c r="C115" s="276"/>
      <c r="D115" s="323" t="s">
        <v>159</v>
      </c>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row>
    <row r="116" spans="2:28" ht="6" customHeight="1" x14ac:dyDescent="0.2">
      <c r="B116" s="274"/>
      <c r="C116" s="27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row>
    <row r="117" spans="2:28" x14ac:dyDescent="0.2">
      <c r="B117" s="274"/>
      <c r="C117" s="277" t="s">
        <v>162</v>
      </c>
      <c r="D117" s="325" t="s">
        <v>141</v>
      </c>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row>
    <row r="118" spans="2:28" x14ac:dyDescent="0.2">
      <c r="B118" s="274"/>
      <c r="C118" s="276"/>
      <c r="D118" s="323" t="s">
        <v>63</v>
      </c>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row>
    <row r="119" spans="2:28" x14ac:dyDescent="0.2">
      <c r="B119" s="274"/>
      <c r="C119" s="276"/>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row>
    <row r="120" spans="2:28" x14ac:dyDescent="0.2">
      <c r="B120" s="274"/>
      <c r="C120" s="276"/>
      <c r="D120" s="323" t="s">
        <v>170</v>
      </c>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row>
    <row r="121" spans="2:28" x14ac:dyDescent="0.2">
      <c r="B121" s="273"/>
    </row>
    <row r="122" spans="2:28" x14ac:dyDescent="0.2">
      <c r="B122" s="273"/>
    </row>
    <row r="123" spans="2:28" x14ac:dyDescent="0.2">
      <c r="B123" s="272"/>
    </row>
    <row r="124" spans="2:28" x14ac:dyDescent="0.2">
      <c r="B124" s="272"/>
    </row>
  </sheetData>
  <sheetProtection algorithmName="SHA-512" hashValue="EkMA1KPhYFMy42MXZfeYKbkwLSHnkSp9UDBtuIENdB+P99Y/Jb6rojIuD9SdCRBd2OPaXMYurcum1EXcxYkAtA==" saltValue="7TNmY/Qm0+2lRS4ZLOw07w==" spinCount="100000" sheet="1" objects="1" scenarios="1"/>
  <mergeCells count="73">
    <mergeCell ref="D120:AB120"/>
    <mergeCell ref="C66:AB66"/>
    <mergeCell ref="AF3:AG3"/>
    <mergeCell ref="AF4:AG4"/>
    <mergeCell ref="AF5:AG5"/>
    <mergeCell ref="C68:AB72"/>
    <mergeCell ref="C76:AB78"/>
    <mergeCell ref="C80:AB80"/>
    <mergeCell ref="D82:AB82"/>
    <mergeCell ref="D84:AB86"/>
    <mergeCell ref="D88:AB91"/>
    <mergeCell ref="D95:AB95"/>
    <mergeCell ref="D97:AB97"/>
    <mergeCell ref="D98:AB99"/>
    <mergeCell ref="AG14:AG19"/>
    <mergeCell ref="AE18:AE19"/>
    <mergeCell ref="AF18:AF19"/>
    <mergeCell ref="AC16:AF17"/>
    <mergeCell ref="Y3:Y4"/>
    <mergeCell ref="Y6:Y7"/>
    <mergeCell ref="D101:AB102"/>
    <mergeCell ref="AF20:AF21"/>
    <mergeCell ref="AF22:AF23"/>
    <mergeCell ref="AF24:AF25"/>
    <mergeCell ref="AF26:AF27"/>
    <mergeCell ref="AF29:AF30"/>
    <mergeCell ref="AE20:AE21"/>
    <mergeCell ref="AE22:AE23"/>
    <mergeCell ref="AE24:AE25"/>
    <mergeCell ref="AE26:AE27"/>
    <mergeCell ref="C52:K55"/>
    <mergeCell ref="Z26:Z27"/>
    <mergeCell ref="D104:AB105"/>
    <mergeCell ref="D109:AB109"/>
    <mergeCell ref="D110:AB110"/>
    <mergeCell ref="D111:AB111"/>
    <mergeCell ref="D113:AB113"/>
    <mergeCell ref="D114:AB114"/>
    <mergeCell ref="D115:AB115"/>
    <mergeCell ref="D117:AB117"/>
    <mergeCell ref="D118:AB119"/>
    <mergeCell ref="Y16:Y17"/>
    <mergeCell ref="Z16:AB18"/>
    <mergeCell ref="Y26:Y27"/>
    <mergeCell ref="Y24:Y25"/>
    <mergeCell ref="Y22:Y23"/>
    <mergeCell ref="C25:H33"/>
    <mergeCell ref="C15:E16"/>
    <mergeCell ref="C57:H58"/>
    <mergeCell ref="C40:K40"/>
    <mergeCell ref="C42:K43"/>
    <mergeCell ref="C47:K47"/>
    <mergeCell ref="C49:K50"/>
    <mergeCell ref="AC20:AC21"/>
    <mergeCell ref="AC22:AC23"/>
    <mergeCell ref="AC24:AC25"/>
    <mergeCell ref="AC26:AC27"/>
    <mergeCell ref="AC29:AC30"/>
    <mergeCell ref="C45:K45"/>
    <mergeCell ref="Z29:Z30"/>
    <mergeCell ref="AA20:AA21"/>
    <mergeCell ref="AB20:AB21"/>
    <mergeCell ref="AA22:AA23"/>
    <mergeCell ref="AB22:AB23"/>
    <mergeCell ref="AA24:AA25"/>
    <mergeCell ref="AB24:AB25"/>
    <mergeCell ref="AA26:AA27"/>
    <mergeCell ref="AB26:AB27"/>
    <mergeCell ref="AA29:AA30"/>
    <mergeCell ref="AB29:AB30"/>
    <mergeCell ref="Z20:Z21"/>
    <mergeCell ref="Z22:Z23"/>
    <mergeCell ref="Z24:Z25"/>
  </mergeCells>
  <phoneticPr fontId="13" type="noConversion"/>
  <dataValidations count="1">
    <dataValidation type="list" allowBlank="1" showInputMessage="1" showErrorMessage="1" sqref="U4">
      <formula1>$U$7:$U$37</formula1>
    </dataValidation>
  </dataValidations>
  <pageMargins left="0" right="0" top="0.39370078740157483" bottom="0.39370078740157483" header="0.51181102362204722" footer="0.51181102362204722"/>
  <pageSetup paperSize="9" scale="97"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Fahrten!$AU$13:$AU$34</xm:f>
          </x14:formula1>
          <xm:sqref>Y18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indexed="12"/>
  </sheetPr>
  <dimension ref="A1:DW51"/>
  <sheetViews>
    <sheetView showRowColHeaders="0" zoomScaleNormal="100" workbookViewId="0">
      <selection activeCell="C2" sqref="C2:H2"/>
    </sheetView>
  </sheetViews>
  <sheetFormatPr baseColWidth="10" defaultRowHeight="15" x14ac:dyDescent="0.2"/>
  <cols>
    <col min="1" max="1" width="2.5703125" style="246" customWidth="1"/>
    <col min="2" max="2" width="9.28515625" style="37" customWidth="1"/>
    <col min="3" max="3" width="5.7109375" style="11" customWidth="1"/>
    <col min="4" max="4" width="9.28515625" style="11" customWidth="1"/>
    <col min="5" max="5" width="5.7109375" style="11" customWidth="1"/>
    <col min="6" max="6" width="10.7109375" style="11" customWidth="1"/>
    <col min="7" max="7" width="2.7109375" style="11" hidden="1" customWidth="1"/>
    <col min="8" max="8" width="13.7109375" style="11" customWidth="1"/>
    <col min="9" max="9" width="10.7109375" style="11" customWidth="1"/>
    <col min="10" max="10" width="18.28515625" style="11" customWidth="1"/>
    <col min="11" max="11" width="7.5703125" style="11" customWidth="1"/>
    <col min="12" max="12" width="3.140625" style="11" customWidth="1"/>
    <col min="13" max="13" width="5.85546875" style="11" customWidth="1"/>
    <col min="14" max="22" width="3.7109375" style="11" customWidth="1"/>
    <col min="23" max="23" width="1.28515625" style="11" customWidth="1"/>
    <col min="24" max="24" width="6.7109375" style="11" customWidth="1"/>
    <col min="25" max="25" width="3.42578125" style="11" customWidth="1"/>
    <col min="26" max="26" width="5.85546875" style="11" customWidth="1"/>
    <col min="27" max="27" width="8.28515625" style="11" customWidth="1"/>
    <col min="28" max="28" width="9.140625" style="11" customWidth="1"/>
    <col min="29" max="29" width="10.7109375" style="11" customWidth="1"/>
    <col min="30" max="30" width="6" style="11" customWidth="1"/>
    <col min="31" max="31" width="2.85546875" style="11" customWidth="1"/>
    <col min="32" max="32" width="5.7109375" style="11" customWidth="1"/>
    <col min="33" max="34" width="6.7109375" style="11" customWidth="1"/>
    <col min="35" max="35" width="10.7109375" style="11" customWidth="1"/>
    <col min="36" max="36" width="4.5703125" style="10" customWidth="1"/>
    <col min="37" max="37" width="47.7109375" style="11" customWidth="1"/>
    <col min="38" max="47" width="55.7109375" style="11" customWidth="1"/>
    <col min="48" max="49" width="15.7109375" style="12" customWidth="1"/>
    <col min="50" max="55" width="11.42578125" style="12"/>
    <col min="56" max="91" width="11.42578125" style="11"/>
    <col min="92" max="92" width="11.42578125" style="52"/>
    <col min="93" max="96" width="11.42578125" style="11"/>
    <col min="97" max="97" width="4.85546875" style="11" customWidth="1"/>
    <col min="98" max="103" width="11.42578125" style="11"/>
    <col min="104" max="104" width="13" style="11" customWidth="1"/>
    <col min="105" max="105" width="12.85546875" style="11" customWidth="1"/>
    <col min="106" max="16384" width="11.42578125" style="11"/>
  </cols>
  <sheetData>
    <row r="1" spans="1:127" ht="8.25" customHeight="1" x14ac:dyDescent="0.3">
      <c r="B1" s="59"/>
      <c r="C1" s="60"/>
      <c r="D1" s="60"/>
      <c r="E1" s="60"/>
      <c r="F1" s="60"/>
      <c r="G1" s="60"/>
      <c r="H1" s="60"/>
      <c r="I1" s="55"/>
      <c r="J1" s="65"/>
      <c r="K1" s="8"/>
      <c r="L1" s="8"/>
      <c r="M1" s="8"/>
      <c r="N1" s="53"/>
      <c r="O1" s="53"/>
      <c r="P1" s="53"/>
      <c r="Q1" s="53"/>
      <c r="R1" s="53"/>
      <c r="S1" s="53"/>
      <c r="T1" s="53"/>
      <c r="U1" s="8"/>
      <c r="V1" s="8"/>
      <c r="W1" s="8"/>
      <c r="X1" s="8"/>
      <c r="Y1" s="8"/>
      <c r="Z1" s="61"/>
      <c r="AA1" s="55"/>
      <c r="AB1" s="55"/>
      <c r="AC1" s="55"/>
      <c r="AD1" s="55"/>
      <c r="AE1" s="55"/>
      <c r="AF1" s="55"/>
      <c r="AG1" s="55"/>
      <c r="AH1" s="55"/>
      <c r="AI1" s="55"/>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5"/>
      <c r="CO1" s="74"/>
      <c r="CP1" s="74"/>
      <c r="CQ1" s="74"/>
      <c r="CR1" s="74"/>
      <c r="CS1" s="74"/>
      <c r="CT1" s="74"/>
      <c r="CU1" s="74"/>
      <c r="CV1" s="74"/>
      <c r="CW1" s="74"/>
      <c r="CX1" s="74"/>
      <c r="CY1" s="74"/>
      <c r="CZ1" s="74"/>
      <c r="DA1" s="74"/>
      <c r="DB1" s="74"/>
      <c r="DC1" s="74"/>
      <c r="DD1" s="74"/>
      <c r="DE1" s="74"/>
      <c r="DF1" s="74"/>
      <c r="DG1" s="74"/>
      <c r="DH1" s="74"/>
      <c r="DI1" s="74"/>
      <c r="DJ1" s="74"/>
      <c r="DK1" s="74"/>
      <c r="DL1" s="74"/>
      <c r="DM1" s="74"/>
    </row>
    <row r="2" spans="1:127" ht="21.95" customHeight="1" x14ac:dyDescent="0.2">
      <c r="A2" s="306">
        <v>1</v>
      </c>
      <c r="B2" s="114" t="s">
        <v>15</v>
      </c>
      <c r="C2" s="474"/>
      <c r="D2" s="419"/>
      <c r="E2" s="419"/>
      <c r="F2" s="419"/>
      <c r="G2" s="419"/>
      <c r="H2" s="419"/>
      <c r="I2" s="61"/>
      <c r="J2" s="477" t="s">
        <v>14</v>
      </c>
      <c r="K2" s="476"/>
      <c r="L2" s="476"/>
      <c r="M2" s="476"/>
      <c r="N2" s="476"/>
      <c r="O2" s="476"/>
      <c r="P2" s="476"/>
      <c r="Q2" s="476"/>
      <c r="R2" s="476"/>
      <c r="S2" s="476"/>
      <c r="T2" s="476"/>
      <c r="U2" s="60"/>
      <c r="V2" s="475" t="str">
        <f>IF(BA7=0,"Reisekosten-Sammelformular","Reisekosten  vom  "&amp;DAY(BA7)&amp;"."&amp;MONTH(BA7)&amp;"."&amp;YEAR(BA7)&amp;"  bis  "&amp;DAY(BB7)&amp;"."&amp;MONTH(BB7)&amp;"."&amp;YEAR(BB7))</f>
        <v>Reisekosten-Sammelformular</v>
      </c>
      <c r="W2" s="476"/>
      <c r="X2" s="476"/>
      <c r="Y2" s="476"/>
      <c r="Z2" s="476"/>
      <c r="AA2" s="476"/>
      <c r="AB2" s="476"/>
      <c r="AC2" s="476"/>
      <c r="AD2" s="476"/>
      <c r="AE2" s="476"/>
      <c r="AF2" s="476"/>
      <c r="AG2" s="476"/>
      <c r="AH2" s="55"/>
      <c r="AI2" s="55"/>
      <c r="AJ2" s="58"/>
      <c r="AV2" s="177" t="s">
        <v>97</v>
      </c>
      <c r="AW2" s="260" t="b">
        <v>0</v>
      </c>
      <c r="AX2" s="74"/>
      <c r="AY2" s="74"/>
      <c r="AZ2" s="74"/>
      <c r="BA2" s="74"/>
      <c r="BB2" s="74"/>
      <c r="BC2" s="74"/>
      <c r="BD2" s="76">
        <v>0.66666666666666663</v>
      </c>
      <c r="BE2" s="74"/>
      <c r="BF2" s="74"/>
      <c r="BG2" s="74"/>
      <c r="BH2" s="74"/>
      <c r="BI2" s="151">
        <v>1</v>
      </c>
      <c r="BJ2" s="152">
        <v>0</v>
      </c>
      <c r="BK2" s="74"/>
      <c r="BL2" s="74"/>
      <c r="BM2" s="139">
        <v>0.58333333333333337</v>
      </c>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5"/>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Q2" s="185" t="s">
        <v>174</v>
      </c>
    </row>
    <row r="3" spans="1:127" ht="21" thickBot="1" x14ac:dyDescent="0.35">
      <c r="B3" s="114" t="s">
        <v>16</v>
      </c>
      <c r="C3" s="473"/>
      <c r="D3" s="419"/>
      <c r="E3" s="419"/>
      <c r="F3" s="419"/>
      <c r="G3" s="419"/>
      <c r="H3" s="419"/>
      <c r="I3" s="114"/>
      <c r="J3" s="250"/>
      <c r="K3" s="60"/>
      <c r="L3" s="60"/>
      <c r="M3" s="60"/>
      <c r="N3" s="60"/>
      <c r="O3" s="60"/>
      <c r="P3" s="60"/>
      <c r="Q3" s="60"/>
      <c r="R3" s="60"/>
      <c r="S3" s="60"/>
      <c r="T3" s="60"/>
      <c r="U3" s="60"/>
      <c r="V3" s="54"/>
      <c r="W3" s="60"/>
      <c r="X3" s="8"/>
      <c r="Y3" s="8"/>
      <c r="Z3" s="55"/>
      <c r="AA3" s="65"/>
      <c r="AB3" s="8"/>
      <c r="AC3" s="8"/>
      <c r="AD3" s="56"/>
      <c r="AE3" s="56"/>
      <c r="AF3" s="56"/>
      <c r="AG3" s="56"/>
      <c r="AH3" s="56"/>
      <c r="AI3" s="56"/>
      <c r="AV3" s="177" t="s">
        <v>98</v>
      </c>
      <c r="AW3" s="260" t="b">
        <v>0</v>
      </c>
      <c r="AX3" s="74"/>
      <c r="AY3" s="74"/>
      <c r="AZ3" s="74"/>
      <c r="BA3" s="83"/>
      <c r="BB3" s="83"/>
      <c r="BC3" s="74"/>
      <c r="BD3" s="76">
        <v>0.33333333333333331</v>
      </c>
      <c r="BE3" s="74"/>
      <c r="BF3" s="74"/>
      <c r="BG3" s="74"/>
      <c r="BH3" s="74"/>
      <c r="BI3" s="74"/>
      <c r="BJ3" s="74"/>
      <c r="BK3" s="74"/>
      <c r="BL3" s="74"/>
      <c r="BM3" s="138">
        <v>0.33333333333333331</v>
      </c>
      <c r="BN3" s="74"/>
      <c r="BO3" s="74"/>
      <c r="BP3" s="74"/>
      <c r="BQ3" s="74"/>
      <c r="BR3" s="74"/>
      <c r="BS3" s="74"/>
      <c r="BT3" s="76"/>
      <c r="BU3" s="76"/>
      <c r="BV3" s="76"/>
      <c r="BW3" s="74"/>
      <c r="BX3" s="86"/>
      <c r="BY3" s="74"/>
      <c r="BZ3" s="74"/>
      <c r="CA3" s="74"/>
      <c r="CB3" s="158"/>
      <c r="CC3" s="159" t="s">
        <v>90</v>
      </c>
      <c r="CD3" s="160">
        <f>'Hinweise-allg.Eingaben'!S6</f>
        <v>24</v>
      </c>
      <c r="CE3" s="74"/>
      <c r="CF3" s="74"/>
      <c r="CG3" s="74"/>
      <c r="CH3" s="74"/>
      <c r="CI3" s="74"/>
      <c r="CJ3" s="74"/>
      <c r="CK3" s="74"/>
      <c r="CL3" s="74"/>
      <c r="CM3" s="74"/>
      <c r="CN3" s="75"/>
      <c r="CO3" s="74"/>
      <c r="CP3" s="74"/>
      <c r="CQ3" s="74"/>
      <c r="CR3" s="74"/>
      <c r="CS3" s="74"/>
      <c r="CT3" s="74"/>
      <c r="CU3" s="74"/>
      <c r="CV3" s="74"/>
      <c r="CW3" s="74"/>
      <c r="CX3" s="74"/>
      <c r="CY3" s="74"/>
      <c r="CZ3" s="74"/>
      <c r="DA3" s="74"/>
      <c r="DB3" s="74"/>
      <c r="DC3" s="74"/>
      <c r="DD3" s="74"/>
      <c r="DE3" s="74"/>
      <c r="DF3" s="74"/>
      <c r="DG3" s="74"/>
      <c r="DH3" s="74"/>
      <c r="DI3" s="74"/>
      <c r="DJ3" s="74"/>
      <c r="DK3" s="74"/>
      <c r="DL3" s="74"/>
      <c r="DM3" s="74"/>
    </row>
    <row r="4" spans="1:127" ht="14.25" customHeight="1" x14ac:dyDescent="0.2">
      <c r="A4" s="412"/>
      <c r="B4" s="114" t="s">
        <v>17</v>
      </c>
      <c r="C4" s="473"/>
      <c r="D4" s="523"/>
      <c r="E4" s="523"/>
      <c r="F4" s="523"/>
      <c r="G4" s="523"/>
      <c r="H4" s="523"/>
      <c r="I4" s="248"/>
      <c r="J4" s="249"/>
      <c r="K4" s="106"/>
      <c r="L4" s="537" t="s">
        <v>82</v>
      </c>
      <c r="M4" s="429" t="s">
        <v>68</v>
      </c>
      <c r="N4" s="430"/>
      <c r="O4" s="430"/>
      <c r="P4" s="430"/>
      <c r="Q4" s="430"/>
      <c r="R4" s="430"/>
      <c r="S4" s="430"/>
      <c r="T4" s="430"/>
      <c r="U4" s="430"/>
      <c r="V4" s="431"/>
      <c r="W4" s="251"/>
      <c r="X4" s="421" t="s">
        <v>77</v>
      </c>
      <c r="Y4" s="422"/>
      <c r="Z4" s="422"/>
      <c r="AA4" s="422"/>
      <c r="AB4" s="423"/>
      <c r="AC4" s="397" t="s">
        <v>171</v>
      </c>
      <c r="AD4" s="398"/>
      <c r="AE4" s="398"/>
      <c r="AF4" s="398"/>
      <c r="AG4" s="398"/>
      <c r="AH4" s="49"/>
      <c r="AI4" s="49"/>
      <c r="AV4" s="177" t="s">
        <v>99</v>
      </c>
      <c r="AW4" s="260" t="b">
        <v>1</v>
      </c>
      <c r="AX4" s="74"/>
      <c r="AY4" s="74"/>
      <c r="AZ4" s="74"/>
      <c r="BA4" s="74"/>
      <c r="BB4" s="74"/>
      <c r="BC4" s="74"/>
      <c r="BD4" s="89" t="s">
        <v>164</v>
      </c>
      <c r="BE4" s="74"/>
      <c r="BF4" s="74"/>
      <c r="BG4" s="74"/>
      <c r="BH4" s="74"/>
      <c r="BI4" s="74"/>
      <c r="BJ4" s="74"/>
      <c r="BK4" s="74"/>
      <c r="BL4" s="74"/>
      <c r="BM4" s="138">
        <v>0</v>
      </c>
      <c r="BN4" s="74"/>
      <c r="BO4" s="74"/>
      <c r="BP4" s="74"/>
      <c r="BQ4" s="74"/>
      <c r="BR4" s="74"/>
      <c r="BS4" s="74"/>
      <c r="BT4" s="76"/>
      <c r="BU4" s="76"/>
      <c r="BV4" s="76"/>
      <c r="BW4" s="74"/>
      <c r="BX4" s="74"/>
      <c r="BY4" s="74"/>
      <c r="BZ4" s="74"/>
      <c r="CA4" s="74"/>
      <c r="CB4" s="74"/>
      <c r="CC4" s="74"/>
      <c r="CD4" s="74"/>
      <c r="CE4" s="74"/>
      <c r="CF4" s="74"/>
      <c r="CG4" s="74"/>
      <c r="CH4" s="74"/>
      <c r="CI4" s="74"/>
      <c r="CJ4" s="74"/>
      <c r="CK4" s="74"/>
      <c r="CL4" s="74"/>
      <c r="CM4" s="74"/>
      <c r="CN4" s="75"/>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Q4" s="284" t="s">
        <v>175</v>
      </c>
      <c r="DR4" s="285" t="str">
        <f>SUBSTITUTE(C6," ","")</f>
        <v/>
      </c>
      <c r="DS4" s="286"/>
      <c r="DT4" s="287"/>
      <c r="DU4" s="288" t="s">
        <v>176</v>
      </c>
      <c r="DV4" s="289"/>
      <c r="DW4" s="290">
        <f>LEN(DR4)</f>
        <v>0</v>
      </c>
    </row>
    <row r="5" spans="1:127" ht="13.5" customHeight="1" x14ac:dyDescent="0.2">
      <c r="A5" s="412"/>
      <c r="B5" s="55"/>
      <c r="C5" s="524"/>
      <c r="D5" s="349"/>
      <c r="E5" s="349"/>
      <c r="F5" s="349"/>
      <c r="G5" s="349"/>
      <c r="H5" s="349"/>
      <c r="I5" s="49"/>
      <c r="J5" s="49"/>
      <c r="K5" s="106"/>
      <c r="L5" s="538"/>
      <c r="M5" s="432"/>
      <c r="N5" s="433"/>
      <c r="O5" s="433"/>
      <c r="P5" s="433"/>
      <c r="Q5" s="433"/>
      <c r="R5" s="433"/>
      <c r="S5" s="433"/>
      <c r="T5" s="433"/>
      <c r="U5" s="433"/>
      <c r="V5" s="434"/>
      <c r="W5" s="251"/>
      <c r="X5" s="510" t="s">
        <v>72</v>
      </c>
      <c r="Y5" s="511"/>
      <c r="Z5" s="435" t="s">
        <v>73</v>
      </c>
      <c r="AA5" s="441" t="s">
        <v>74</v>
      </c>
      <c r="AB5" s="437" t="s">
        <v>76</v>
      </c>
      <c r="AC5" s="399"/>
      <c r="AD5" s="399"/>
      <c r="AE5" s="399"/>
      <c r="AF5" s="399"/>
      <c r="AG5" s="399"/>
      <c r="AH5" s="49"/>
      <c r="AI5" s="49"/>
      <c r="AP5" s="394"/>
      <c r="AQ5" s="394"/>
      <c r="AR5" s="13"/>
      <c r="AV5" s="177" t="s">
        <v>96</v>
      </c>
      <c r="AW5" s="260" t="b">
        <v>0</v>
      </c>
      <c r="AX5" s="74"/>
      <c r="AY5" s="74"/>
      <c r="AZ5" s="74"/>
      <c r="BA5" s="74"/>
      <c r="BB5" s="74"/>
      <c r="BC5" s="74"/>
      <c r="BD5" s="89" t="s">
        <v>65</v>
      </c>
      <c r="BE5" s="74"/>
      <c r="BF5" s="74"/>
      <c r="BG5" s="74"/>
      <c r="BH5" s="401" t="s">
        <v>66</v>
      </c>
      <c r="BI5" s="378"/>
      <c r="BJ5" s="378"/>
      <c r="BK5" s="402"/>
      <c r="BL5" s="74"/>
      <c r="BM5" s="406" t="s">
        <v>88</v>
      </c>
      <c r="BN5" s="380"/>
      <c r="BO5" s="380"/>
      <c r="BP5" s="381"/>
      <c r="BQ5" s="377" t="s">
        <v>53</v>
      </c>
      <c r="BR5" s="378"/>
      <c r="BS5" s="378"/>
      <c r="BT5" s="378"/>
      <c r="BU5" s="378"/>
      <c r="BV5" s="378"/>
      <c r="BW5" s="378"/>
      <c r="BX5" s="378"/>
      <c r="BY5" s="378"/>
      <c r="BZ5" s="378"/>
      <c r="CA5" s="378"/>
      <c r="CB5" s="402"/>
      <c r="CC5" s="377" t="s">
        <v>89</v>
      </c>
      <c r="CD5" s="378"/>
      <c r="CE5" s="378"/>
      <c r="CF5" s="378"/>
      <c r="CG5" s="378"/>
      <c r="CH5" s="378"/>
      <c r="CI5" s="378"/>
      <c r="CJ5" s="378"/>
      <c r="CK5" s="378"/>
      <c r="CL5" s="378"/>
      <c r="CM5" s="378"/>
      <c r="CN5" s="378"/>
      <c r="CO5" s="379" t="s">
        <v>91</v>
      </c>
      <c r="CP5" s="380"/>
      <c r="CQ5" s="380"/>
      <c r="CR5" s="381"/>
      <c r="CS5" s="74"/>
      <c r="CT5" s="379" t="s">
        <v>54</v>
      </c>
      <c r="CU5" s="380"/>
      <c r="CV5" s="380"/>
      <c r="CW5" s="380"/>
      <c r="CX5" s="381"/>
      <c r="CY5" s="74"/>
      <c r="CZ5" s="371" t="s">
        <v>100</v>
      </c>
      <c r="DA5" s="372"/>
      <c r="DB5" s="74"/>
      <c r="DC5" s="74"/>
      <c r="DD5" s="74"/>
      <c r="DE5" s="74"/>
      <c r="DF5" s="74"/>
      <c r="DG5" s="74"/>
      <c r="DH5" s="74"/>
      <c r="DI5" s="74"/>
      <c r="DJ5" s="74"/>
      <c r="DK5" s="74"/>
      <c r="DL5" s="74"/>
      <c r="DM5" s="74"/>
      <c r="DQ5" s="291" t="s">
        <v>177</v>
      </c>
      <c r="DR5" s="146" t="str">
        <f>MID(DR4,13,10)</f>
        <v/>
      </c>
      <c r="DS5" s="292"/>
      <c r="DT5" s="148" t="e">
        <f>DR5*1</f>
        <v>#VALUE!</v>
      </c>
      <c r="DU5" s="146"/>
      <c r="DV5" s="146"/>
      <c r="DW5" s="146"/>
    </row>
    <row r="6" spans="1:127" ht="12.75" customHeight="1" thickBot="1" x14ac:dyDescent="0.25">
      <c r="A6" s="412"/>
      <c r="B6" s="114" t="s">
        <v>38</v>
      </c>
      <c r="C6" s="522"/>
      <c r="D6" s="472"/>
      <c r="E6" s="472"/>
      <c r="F6" s="472"/>
      <c r="G6" s="472"/>
      <c r="H6" s="472"/>
      <c r="I6" s="478" t="str">
        <f>IF(DW6="","",DW6)</f>
        <v/>
      </c>
      <c r="J6" s="109"/>
      <c r="K6" s="110"/>
      <c r="L6" s="538"/>
      <c r="M6" s="506" t="s">
        <v>107</v>
      </c>
      <c r="N6" s="528" t="s">
        <v>69</v>
      </c>
      <c r="O6" s="529"/>
      <c r="P6" s="529"/>
      <c r="Q6" s="528" t="s">
        <v>70</v>
      </c>
      <c r="R6" s="529"/>
      <c r="S6" s="532"/>
      <c r="T6" s="528" t="s">
        <v>71</v>
      </c>
      <c r="U6" s="529"/>
      <c r="V6" s="532"/>
      <c r="W6" s="509"/>
      <c r="X6" s="512"/>
      <c r="Y6" s="511"/>
      <c r="Z6" s="436"/>
      <c r="AA6" s="442"/>
      <c r="AB6" s="438"/>
      <c r="AC6" s="57"/>
      <c r="AD6" s="88"/>
      <c r="AE6" s="137"/>
      <c r="AF6" s="109"/>
      <c r="AG6" s="395"/>
      <c r="AH6" s="396"/>
      <c r="AI6" s="396"/>
      <c r="AV6" s="95"/>
      <c r="AW6" s="95"/>
      <c r="AX6" s="95"/>
      <c r="AY6" s="525" t="s">
        <v>163</v>
      </c>
      <c r="AZ6" s="96"/>
      <c r="BA6" s="95" t="s">
        <v>1</v>
      </c>
      <c r="BB6" s="97" t="s">
        <v>2</v>
      </c>
      <c r="BC6" s="98" t="s">
        <v>41</v>
      </c>
      <c r="BD6" s="400" t="s">
        <v>64</v>
      </c>
      <c r="BE6" s="95" t="s">
        <v>43</v>
      </c>
      <c r="BF6" s="95" t="s">
        <v>45</v>
      </c>
      <c r="BG6" s="96"/>
      <c r="BH6" s="99" t="s">
        <v>44</v>
      </c>
      <c r="BI6" s="96" t="s">
        <v>46</v>
      </c>
      <c r="BJ6" s="96" t="s">
        <v>47</v>
      </c>
      <c r="BK6" s="100" t="s">
        <v>48</v>
      </c>
      <c r="BL6" s="469" t="s">
        <v>166</v>
      </c>
      <c r="BM6" s="142" t="s">
        <v>43</v>
      </c>
      <c r="BN6" s="143" t="s">
        <v>50</v>
      </c>
      <c r="BO6" s="143" t="s">
        <v>52</v>
      </c>
      <c r="BP6" s="144" t="s">
        <v>51</v>
      </c>
      <c r="BQ6" s="153" t="s">
        <v>43</v>
      </c>
      <c r="BR6" s="154" t="s">
        <v>43</v>
      </c>
      <c r="BS6" s="154" t="s">
        <v>43</v>
      </c>
      <c r="BT6" s="143" t="s">
        <v>50</v>
      </c>
      <c r="BU6" s="143" t="s">
        <v>50</v>
      </c>
      <c r="BV6" s="143" t="s">
        <v>50</v>
      </c>
      <c r="BW6" s="143" t="s">
        <v>52</v>
      </c>
      <c r="BX6" s="143" t="s">
        <v>52</v>
      </c>
      <c r="BY6" s="143" t="s">
        <v>52</v>
      </c>
      <c r="BZ6" s="143" t="s">
        <v>51</v>
      </c>
      <c r="CA6" s="143" t="s">
        <v>51</v>
      </c>
      <c r="CB6" s="144" t="s">
        <v>51</v>
      </c>
      <c r="CC6" s="153" t="s">
        <v>43</v>
      </c>
      <c r="CD6" s="154" t="s">
        <v>43</v>
      </c>
      <c r="CE6" s="154" t="s">
        <v>43</v>
      </c>
      <c r="CF6" s="140" t="s">
        <v>50</v>
      </c>
      <c r="CG6" s="143" t="s">
        <v>50</v>
      </c>
      <c r="CH6" s="141" t="s">
        <v>50</v>
      </c>
      <c r="CI6" s="143" t="s">
        <v>52</v>
      </c>
      <c r="CJ6" s="143" t="s">
        <v>52</v>
      </c>
      <c r="CK6" s="143" t="s">
        <v>52</v>
      </c>
      <c r="CL6" s="140" t="s">
        <v>51</v>
      </c>
      <c r="CM6" s="143" t="s">
        <v>51</v>
      </c>
      <c r="CN6" s="143" t="s">
        <v>51</v>
      </c>
      <c r="CO6" s="153" t="s">
        <v>43</v>
      </c>
      <c r="CP6" s="143" t="s">
        <v>50</v>
      </c>
      <c r="CQ6" s="143" t="s">
        <v>52</v>
      </c>
      <c r="CR6" s="144" t="s">
        <v>51</v>
      </c>
      <c r="CS6" s="82"/>
      <c r="CT6" s="164" t="s">
        <v>43</v>
      </c>
      <c r="CU6" s="165" t="s">
        <v>50</v>
      </c>
      <c r="CV6" s="165" t="s">
        <v>52</v>
      </c>
      <c r="CW6" s="165" t="s">
        <v>51</v>
      </c>
      <c r="CX6" s="166" t="s">
        <v>55</v>
      </c>
      <c r="CY6" s="74"/>
      <c r="CZ6" s="178" t="s">
        <v>101</v>
      </c>
      <c r="DA6" s="100" t="s">
        <v>102</v>
      </c>
      <c r="DB6" s="74"/>
      <c r="DC6" s="74"/>
      <c r="DD6" s="74"/>
      <c r="DE6" s="74"/>
      <c r="DF6" s="74"/>
      <c r="DG6" s="74"/>
      <c r="DH6" s="89" t="s">
        <v>172</v>
      </c>
      <c r="DI6" s="89"/>
      <c r="DJ6" s="89" t="s">
        <v>173</v>
      </c>
      <c r="DK6" s="89"/>
      <c r="DL6" s="74"/>
      <c r="DM6" s="74"/>
      <c r="DQ6" s="291" t="s">
        <v>178</v>
      </c>
      <c r="DR6" s="146" t="str">
        <f>MID(DR4,5,8)</f>
        <v/>
      </c>
      <c r="DS6" s="292"/>
      <c r="DT6" s="148" t="e">
        <f t="shared" ref="DT6:DT7" si="0">DR6*1</f>
        <v>#VALUE!</v>
      </c>
      <c r="DU6" s="146"/>
      <c r="DV6" s="300" t="s">
        <v>181</v>
      </c>
      <c r="DW6" s="299" t="str">
        <f>IF(OR(LEFT(DR4,2)&lt;&gt;"DE",DR4=""),"",IF(OR(DR5="",DR6=""),"IBAN prüfen",IF(AND(DT7=DT8,DW4=22),"","IBAN prüfen !")))</f>
        <v/>
      </c>
    </row>
    <row r="7" spans="1:127" ht="21" customHeight="1" thickTop="1" x14ac:dyDescent="0.2">
      <c r="A7" s="412"/>
      <c r="B7" s="114" t="s">
        <v>39</v>
      </c>
      <c r="C7" s="471"/>
      <c r="D7" s="472"/>
      <c r="E7" s="472"/>
      <c r="F7" s="472"/>
      <c r="G7" s="472"/>
      <c r="H7" s="472"/>
      <c r="I7" s="479"/>
      <c r="J7" s="109"/>
      <c r="K7" s="110"/>
      <c r="L7" s="538"/>
      <c r="M7" s="507"/>
      <c r="N7" s="530"/>
      <c r="O7" s="531"/>
      <c r="P7" s="531"/>
      <c r="Q7" s="530"/>
      <c r="R7" s="531"/>
      <c r="S7" s="533"/>
      <c r="T7" s="530"/>
      <c r="U7" s="531"/>
      <c r="V7" s="533"/>
      <c r="W7" s="509"/>
      <c r="X7" s="14"/>
      <c r="Y7" s="413" t="s">
        <v>183</v>
      </c>
      <c r="Z7" s="15"/>
      <c r="AA7" s="442"/>
      <c r="AB7" s="438"/>
      <c r="AC7" s="491" t="s">
        <v>9</v>
      </c>
      <c r="AD7" s="492"/>
      <c r="AE7" s="499" t="s">
        <v>81</v>
      </c>
      <c r="AF7" s="488" t="s">
        <v>57</v>
      </c>
      <c r="AG7" s="489"/>
      <c r="AH7" s="489"/>
      <c r="AI7" s="490"/>
      <c r="AJ7" s="480" t="s">
        <v>81</v>
      </c>
      <c r="AV7" s="95" t="s">
        <v>1</v>
      </c>
      <c r="AW7" s="95" t="s">
        <v>2</v>
      </c>
      <c r="AX7" s="101" t="s">
        <v>67</v>
      </c>
      <c r="AY7" s="526"/>
      <c r="AZ7" s="96"/>
      <c r="BA7" s="102">
        <f>MIN(BA13:BA34)</f>
        <v>0</v>
      </c>
      <c r="BB7" s="102">
        <f>MAX(BB13:BB34)</f>
        <v>0</v>
      </c>
      <c r="BC7" s="98" t="s">
        <v>42</v>
      </c>
      <c r="BD7" s="400"/>
      <c r="BE7" s="96"/>
      <c r="BF7" s="96"/>
      <c r="BG7" s="96"/>
      <c r="BH7" s="103"/>
      <c r="BI7" s="96"/>
      <c r="BJ7" s="96" t="s">
        <v>49</v>
      </c>
      <c r="BK7" s="100"/>
      <c r="BL7" s="470"/>
      <c r="BM7" s="145"/>
      <c r="BN7" s="146"/>
      <c r="BO7" s="147" t="s">
        <v>49</v>
      </c>
      <c r="BP7" s="148"/>
      <c r="BQ7" s="153" t="s">
        <v>37</v>
      </c>
      <c r="BR7" s="154" t="s">
        <v>35</v>
      </c>
      <c r="BS7" s="154" t="s">
        <v>36</v>
      </c>
      <c r="BT7" s="154" t="s">
        <v>37</v>
      </c>
      <c r="BU7" s="154" t="s">
        <v>35</v>
      </c>
      <c r="BV7" s="154" t="s">
        <v>36</v>
      </c>
      <c r="BW7" s="154" t="s">
        <v>37</v>
      </c>
      <c r="BX7" s="154" t="s">
        <v>35</v>
      </c>
      <c r="BY7" s="154" t="s">
        <v>36</v>
      </c>
      <c r="BZ7" s="154" t="s">
        <v>37</v>
      </c>
      <c r="CA7" s="154" t="s">
        <v>35</v>
      </c>
      <c r="CB7" s="155" t="s">
        <v>36</v>
      </c>
      <c r="CC7" s="142" t="s">
        <v>37</v>
      </c>
      <c r="CD7" s="143" t="s">
        <v>35</v>
      </c>
      <c r="CE7" s="143" t="s">
        <v>36</v>
      </c>
      <c r="CF7" s="162" t="s">
        <v>37</v>
      </c>
      <c r="CG7" s="154" t="s">
        <v>35</v>
      </c>
      <c r="CH7" s="163" t="s">
        <v>36</v>
      </c>
      <c r="CI7" s="154" t="s">
        <v>37</v>
      </c>
      <c r="CJ7" s="154" t="s">
        <v>35</v>
      </c>
      <c r="CK7" s="154" t="s">
        <v>36</v>
      </c>
      <c r="CL7" s="162" t="s">
        <v>37</v>
      </c>
      <c r="CM7" s="154" t="s">
        <v>35</v>
      </c>
      <c r="CN7" s="154" t="s">
        <v>36</v>
      </c>
      <c r="CO7" s="77"/>
      <c r="CP7" s="74"/>
      <c r="CQ7" s="74"/>
      <c r="CR7" s="78"/>
      <c r="CS7" s="74"/>
      <c r="CT7" s="77"/>
      <c r="CU7" s="74"/>
      <c r="CV7" s="74"/>
      <c r="CW7" s="74"/>
      <c r="CX7" s="78"/>
      <c r="CY7" s="74"/>
      <c r="CZ7" s="77"/>
      <c r="DA7" s="78"/>
      <c r="DB7" s="74"/>
      <c r="DC7" s="74"/>
      <c r="DD7" s="74"/>
      <c r="DE7" s="74"/>
      <c r="DF7" s="74"/>
      <c r="DG7" s="74"/>
      <c r="DH7" s="74"/>
      <c r="DI7" s="74"/>
      <c r="DJ7" s="74"/>
      <c r="DK7" s="74"/>
      <c r="DL7" s="74"/>
      <c r="DM7" s="74"/>
      <c r="DQ7" s="293" t="s">
        <v>179</v>
      </c>
      <c r="DR7" s="294" t="str">
        <f>MID(DR4,3,2)</f>
        <v/>
      </c>
      <c r="DS7" s="295"/>
      <c r="DT7" s="296" t="e">
        <f t="shared" si="0"/>
        <v>#VALUE!</v>
      </c>
      <c r="DU7" s="146"/>
      <c r="DV7" s="146"/>
      <c r="DW7" s="146"/>
    </row>
    <row r="8" spans="1:127" ht="18" customHeight="1" thickBot="1" x14ac:dyDescent="0.25">
      <c r="A8" s="412"/>
      <c r="B8" s="483"/>
      <c r="C8" s="484"/>
      <c r="D8" s="483"/>
      <c r="E8" s="484"/>
      <c r="F8" s="127"/>
      <c r="G8" s="252"/>
      <c r="H8" s="252"/>
      <c r="I8" s="128"/>
      <c r="J8" s="252"/>
      <c r="K8" s="129"/>
      <c r="L8" s="538"/>
      <c r="M8" s="507"/>
      <c r="N8" s="403" t="s">
        <v>25</v>
      </c>
      <c r="O8" s="424" t="s">
        <v>26</v>
      </c>
      <c r="P8" s="424" t="s">
        <v>27</v>
      </c>
      <c r="Q8" s="403" t="s">
        <v>25</v>
      </c>
      <c r="R8" s="424" t="s">
        <v>26</v>
      </c>
      <c r="S8" s="424" t="s">
        <v>27</v>
      </c>
      <c r="T8" s="403" t="s">
        <v>25</v>
      </c>
      <c r="U8" s="443" t="s">
        <v>26</v>
      </c>
      <c r="V8" s="446" t="s">
        <v>27</v>
      </c>
      <c r="W8" s="509"/>
      <c r="X8" s="417" t="s">
        <v>85</v>
      </c>
      <c r="Y8" s="413"/>
      <c r="Z8" s="417" t="s">
        <v>86</v>
      </c>
      <c r="AA8" s="442"/>
      <c r="AB8" s="438"/>
      <c r="AC8" s="365"/>
      <c r="AD8" s="492"/>
      <c r="AE8" s="500"/>
      <c r="AF8" s="496" t="s">
        <v>79</v>
      </c>
      <c r="AG8" s="496" t="s">
        <v>80</v>
      </c>
      <c r="AH8" s="496" t="s">
        <v>0</v>
      </c>
      <c r="AI8" s="485" t="s">
        <v>92</v>
      </c>
      <c r="AJ8" s="481"/>
      <c r="AL8" s="394"/>
      <c r="AM8" s="394"/>
      <c r="AR8" s="394"/>
      <c r="AV8" s="96"/>
      <c r="AW8" s="96"/>
      <c r="AX8" s="96"/>
      <c r="AY8" s="526"/>
      <c r="AZ8" s="96"/>
      <c r="BA8" s="96"/>
      <c r="BB8" s="96"/>
      <c r="BC8" s="96"/>
      <c r="BD8" s="400"/>
      <c r="BE8" s="96"/>
      <c r="BF8" s="96"/>
      <c r="BG8" s="96"/>
      <c r="BH8" s="103"/>
      <c r="BI8" s="96"/>
      <c r="BJ8" s="96"/>
      <c r="BK8" s="100"/>
      <c r="BL8" s="470"/>
      <c r="BM8" s="149"/>
      <c r="BN8" s="150"/>
      <c r="BO8" s="150"/>
      <c r="BP8" s="78"/>
      <c r="BQ8" s="77"/>
      <c r="BR8" s="74"/>
      <c r="BS8" s="74"/>
      <c r="BT8" s="74"/>
      <c r="BU8" s="74"/>
      <c r="BV8" s="74"/>
      <c r="BW8" s="74"/>
      <c r="BX8" s="74"/>
      <c r="BY8" s="74"/>
      <c r="BZ8" s="74"/>
      <c r="CA8" s="74"/>
      <c r="CB8" s="78"/>
      <c r="CC8" s="156">
        <f>'Hinweise-allg.Eingaben'!$S$13</f>
        <v>0.2</v>
      </c>
      <c r="CD8" s="157">
        <f>'Hinweise-allg.Eingaben'!$S$14</f>
        <v>0.4</v>
      </c>
      <c r="CE8" s="157">
        <f>'Hinweise-allg.Eingaben'!$S$15</f>
        <v>0.4</v>
      </c>
      <c r="CF8" s="156">
        <f>'Hinweise-allg.Eingaben'!$S$13</f>
        <v>0.2</v>
      </c>
      <c r="CG8" s="157">
        <f>'Hinweise-allg.Eingaben'!$S$14</f>
        <v>0.4</v>
      </c>
      <c r="CH8" s="161">
        <f>'Hinweise-allg.Eingaben'!$S$15</f>
        <v>0.4</v>
      </c>
      <c r="CI8" s="156">
        <f>'Hinweise-allg.Eingaben'!$S$13</f>
        <v>0.2</v>
      </c>
      <c r="CJ8" s="157">
        <f>'Hinweise-allg.Eingaben'!$S$14</f>
        <v>0.4</v>
      </c>
      <c r="CK8" s="161">
        <f>'Hinweise-allg.Eingaben'!$S$15</f>
        <v>0.4</v>
      </c>
      <c r="CL8" s="157">
        <f>'Hinweise-allg.Eingaben'!$S$13</f>
        <v>0.2</v>
      </c>
      <c r="CM8" s="157">
        <f>'Hinweise-allg.Eingaben'!$S$14</f>
        <v>0.4</v>
      </c>
      <c r="CN8" s="157">
        <f>'Hinweise-allg.Eingaben'!$S$15</f>
        <v>0.4</v>
      </c>
      <c r="CO8" s="77"/>
      <c r="CP8" s="74"/>
      <c r="CQ8" s="74"/>
      <c r="CR8" s="78"/>
      <c r="CS8" s="74"/>
      <c r="CT8" s="77"/>
      <c r="CU8" s="74"/>
      <c r="CV8" s="74"/>
      <c r="CW8" s="74"/>
      <c r="CX8" s="78"/>
      <c r="CY8" s="74"/>
      <c r="CZ8" s="179">
        <f>SUM(CZ13:CZ34)</f>
        <v>0</v>
      </c>
      <c r="DA8" s="180">
        <f>SUM(DA13:DA34)</f>
        <v>0</v>
      </c>
      <c r="DB8" s="74"/>
      <c r="DC8" s="74"/>
      <c r="DD8" s="74"/>
      <c r="DE8" s="74"/>
      <c r="DF8" s="74"/>
      <c r="DG8" s="74"/>
      <c r="DH8" s="74"/>
      <c r="DI8" s="74"/>
      <c r="DJ8" s="74"/>
      <c r="DK8" s="74"/>
      <c r="DL8" s="74"/>
      <c r="DM8" s="74"/>
      <c r="DQ8" s="297" t="s">
        <v>180</v>
      </c>
      <c r="DR8" s="298"/>
      <c r="DS8" s="298"/>
      <c r="DT8" s="290" t="e">
        <f>98-MOD((62*(1+MOD(DT6,97))+27*MOD(DT5,97)),97)</f>
        <v>#VALUE!</v>
      </c>
      <c r="DU8" s="146"/>
      <c r="DV8" s="146"/>
      <c r="DW8" s="146"/>
    </row>
    <row r="9" spans="1:127" ht="15.75" customHeight="1" x14ac:dyDescent="0.2">
      <c r="A9" s="412"/>
      <c r="B9" s="504" t="s">
        <v>1</v>
      </c>
      <c r="C9" s="505"/>
      <c r="D9" s="504" t="s">
        <v>2</v>
      </c>
      <c r="E9" s="505"/>
      <c r="F9" s="513" t="s">
        <v>7</v>
      </c>
      <c r="G9" s="514"/>
      <c r="H9" s="515"/>
      <c r="I9" s="516" t="s">
        <v>8</v>
      </c>
      <c r="J9" s="517"/>
      <c r="K9" s="519" t="s">
        <v>87</v>
      </c>
      <c r="L9" s="538"/>
      <c r="M9" s="507"/>
      <c r="N9" s="404"/>
      <c r="O9" s="425"/>
      <c r="P9" s="427"/>
      <c r="Q9" s="404"/>
      <c r="R9" s="425"/>
      <c r="S9" s="427"/>
      <c r="T9" s="404"/>
      <c r="U9" s="444"/>
      <c r="V9" s="447"/>
      <c r="W9" s="509"/>
      <c r="X9" s="417"/>
      <c r="Y9" s="413"/>
      <c r="Z9" s="417"/>
      <c r="AA9" s="439" t="s">
        <v>75</v>
      </c>
      <c r="AB9" s="439" t="s">
        <v>75</v>
      </c>
      <c r="AC9" s="493"/>
      <c r="AD9" s="492"/>
      <c r="AE9" s="500"/>
      <c r="AF9" s="497"/>
      <c r="AG9" s="497"/>
      <c r="AH9" s="497"/>
      <c r="AI9" s="486"/>
      <c r="AJ9" s="481"/>
      <c r="AL9" s="394"/>
      <c r="AM9" s="394"/>
      <c r="AR9" s="394"/>
      <c r="AV9" s="74"/>
      <c r="AW9" s="74"/>
      <c r="AX9" s="74"/>
      <c r="AY9" s="74"/>
      <c r="AZ9" s="74"/>
      <c r="BA9" s="83"/>
      <c r="BB9" s="83"/>
      <c r="BC9" s="74"/>
      <c r="BD9" s="74"/>
      <c r="BE9" s="74"/>
      <c r="BF9" s="74"/>
      <c r="BG9" s="74"/>
      <c r="BH9" s="92"/>
      <c r="BI9" s="74"/>
      <c r="BJ9" s="74"/>
      <c r="BK9" s="78"/>
      <c r="BL9" s="74"/>
      <c r="BM9" s="149"/>
      <c r="BN9" s="150"/>
      <c r="BO9" s="150"/>
      <c r="BP9" s="78"/>
      <c r="BQ9" s="77"/>
      <c r="BR9" s="74"/>
      <c r="BS9" s="74"/>
      <c r="BT9" s="74"/>
      <c r="BU9" s="74"/>
      <c r="BV9" s="74"/>
      <c r="BW9" s="74"/>
      <c r="BX9" s="74"/>
      <c r="BY9" s="74"/>
      <c r="BZ9" s="74"/>
      <c r="CA9" s="74"/>
      <c r="CB9" s="78"/>
      <c r="CC9" s="77"/>
      <c r="CD9" s="74"/>
      <c r="CE9" s="74"/>
      <c r="CF9" s="77"/>
      <c r="CG9" s="74"/>
      <c r="CH9" s="78"/>
      <c r="CI9" s="77"/>
      <c r="CJ9" s="74"/>
      <c r="CK9" s="78"/>
      <c r="CL9" s="74"/>
      <c r="CM9" s="74"/>
      <c r="CN9" s="75"/>
      <c r="CO9" s="77"/>
      <c r="CP9" s="74"/>
      <c r="CQ9" s="74"/>
      <c r="CR9" s="78"/>
      <c r="CS9" s="74"/>
      <c r="CT9" s="77"/>
      <c r="CU9" s="74"/>
      <c r="CV9" s="74"/>
      <c r="CW9" s="74"/>
      <c r="CX9" s="78"/>
      <c r="CY9" s="74"/>
      <c r="CZ9" s="77"/>
      <c r="DA9" s="78"/>
      <c r="DB9" s="74"/>
      <c r="DC9" s="74"/>
      <c r="DD9" s="74"/>
      <c r="DE9" s="74"/>
      <c r="DF9" s="74"/>
      <c r="DG9" s="74"/>
      <c r="DH9" s="74"/>
      <c r="DI9" s="74"/>
      <c r="DJ9" s="74"/>
      <c r="DK9" s="74"/>
      <c r="DL9" s="74"/>
      <c r="DM9" s="74"/>
    </row>
    <row r="10" spans="1:127" ht="16.5" customHeight="1" x14ac:dyDescent="0.2">
      <c r="A10" s="412"/>
      <c r="B10" s="132" t="s">
        <v>3</v>
      </c>
      <c r="C10" s="133" t="s">
        <v>4</v>
      </c>
      <c r="D10" s="502" t="s">
        <v>40</v>
      </c>
      <c r="E10" s="133" t="s">
        <v>4</v>
      </c>
      <c r="F10" s="16"/>
      <c r="G10" s="14"/>
      <c r="H10" s="17"/>
      <c r="I10" s="518"/>
      <c r="J10" s="517"/>
      <c r="K10" s="520"/>
      <c r="L10" s="539"/>
      <c r="M10" s="508"/>
      <c r="N10" s="405"/>
      <c r="O10" s="426"/>
      <c r="P10" s="428"/>
      <c r="Q10" s="405"/>
      <c r="R10" s="426"/>
      <c r="S10" s="428"/>
      <c r="T10" s="405"/>
      <c r="U10" s="445"/>
      <c r="V10" s="448"/>
      <c r="W10" s="168"/>
      <c r="X10" s="418"/>
      <c r="Y10" s="414"/>
      <c r="Z10" s="418"/>
      <c r="AA10" s="440"/>
      <c r="AB10" s="440"/>
      <c r="AC10" s="493"/>
      <c r="AD10" s="492"/>
      <c r="AE10" s="500"/>
      <c r="AF10" s="497"/>
      <c r="AG10" s="497"/>
      <c r="AH10" s="497"/>
      <c r="AI10" s="486"/>
      <c r="AJ10" s="481"/>
      <c r="AV10" s="74"/>
      <c r="AW10" s="74"/>
      <c r="AX10" s="74"/>
      <c r="AY10" s="74"/>
      <c r="AZ10" s="74"/>
      <c r="BA10" s="83"/>
      <c r="BB10" s="74"/>
      <c r="BC10" s="74"/>
      <c r="BD10" s="74"/>
      <c r="BE10" s="74"/>
      <c r="BF10" s="74"/>
      <c r="BG10" s="74"/>
      <c r="BH10" s="92"/>
      <c r="BI10" s="74"/>
      <c r="BJ10" s="74"/>
      <c r="BK10" s="78"/>
      <c r="BL10" s="74"/>
      <c r="BM10" s="77"/>
      <c r="BN10" s="74"/>
      <c r="BO10" s="74"/>
      <c r="BP10" s="78"/>
      <c r="BQ10" s="77"/>
      <c r="BR10" s="74"/>
      <c r="BS10" s="74"/>
      <c r="BT10" s="74"/>
      <c r="BU10" s="74"/>
      <c r="BV10" s="74"/>
      <c r="BW10" s="74"/>
      <c r="BX10" s="74"/>
      <c r="BY10" s="74"/>
      <c r="BZ10" s="74"/>
      <c r="CA10" s="74"/>
      <c r="CB10" s="78"/>
      <c r="CC10" s="77"/>
      <c r="CD10" s="74"/>
      <c r="CE10" s="74"/>
      <c r="CF10" s="77"/>
      <c r="CG10" s="74"/>
      <c r="CH10" s="78"/>
      <c r="CI10" s="77"/>
      <c r="CJ10" s="74"/>
      <c r="CK10" s="78"/>
      <c r="CL10" s="74"/>
      <c r="CM10" s="74"/>
      <c r="CN10" s="75"/>
      <c r="CO10" s="77"/>
      <c r="CP10" s="74"/>
      <c r="CQ10" s="74"/>
      <c r="CR10" s="78"/>
      <c r="CS10" s="74"/>
      <c r="CT10" s="77"/>
      <c r="CU10" s="74"/>
      <c r="CV10" s="74"/>
      <c r="CW10" s="74"/>
      <c r="CX10" s="78"/>
      <c r="CY10" s="74"/>
      <c r="CZ10" s="77"/>
      <c r="DA10" s="78"/>
      <c r="DB10" s="74"/>
      <c r="DC10" s="74"/>
      <c r="DD10" s="74"/>
      <c r="DE10" s="74"/>
      <c r="DF10" s="74"/>
      <c r="DG10" s="74"/>
      <c r="DH10" s="74"/>
      <c r="DI10" s="74"/>
      <c r="DJ10" s="74"/>
      <c r="DK10" s="74"/>
      <c r="DL10" s="74"/>
      <c r="DM10" s="74"/>
    </row>
    <row r="11" spans="1:127" s="18" customFormat="1" ht="13.5" thickBot="1" x14ac:dyDescent="0.25">
      <c r="A11" s="412"/>
      <c r="B11" s="131"/>
      <c r="C11" s="130"/>
      <c r="D11" s="503"/>
      <c r="E11" s="130"/>
      <c r="F11" s="134" t="s">
        <v>5</v>
      </c>
      <c r="G11" s="14"/>
      <c r="H11" s="135" t="s">
        <v>6</v>
      </c>
      <c r="I11" s="415"/>
      <c r="J11" s="416"/>
      <c r="K11" s="521"/>
      <c r="L11" s="534" t="s">
        <v>83</v>
      </c>
      <c r="M11" s="535"/>
      <c r="N11" s="534" t="s">
        <v>49</v>
      </c>
      <c r="O11" s="536"/>
      <c r="P11" s="535"/>
      <c r="Q11" s="534" t="s">
        <v>49</v>
      </c>
      <c r="R11" s="536"/>
      <c r="S11" s="535"/>
      <c r="T11" s="534" t="s">
        <v>49</v>
      </c>
      <c r="U11" s="536"/>
      <c r="V11" s="535"/>
      <c r="W11" s="169"/>
      <c r="X11" s="113" t="s">
        <v>84</v>
      </c>
      <c r="Y11" s="111" t="s">
        <v>78</v>
      </c>
      <c r="Z11" s="113" t="s">
        <v>84</v>
      </c>
      <c r="AA11" s="112" t="s">
        <v>18</v>
      </c>
      <c r="AB11" s="112" t="s">
        <v>18</v>
      </c>
      <c r="AC11" s="494"/>
      <c r="AD11" s="495"/>
      <c r="AE11" s="501"/>
      <c r="AF11" s="498"/>
      <c r="AG11" s="498"/>
      <c r="AH11" s="498"/>
      <c r="AI11" s="487"/>
      <c r="AJ11" s="482"/>
      <c r="AV11" s="80"/>
      <c r="AW11" s="80"/>
      <c r="AX11" s="80"/>
      <c r="AY11" s="80"/>
      <c r="AZ11" s="80"/>
      <c r="BA11" s="80"/>
      <c r="BB11" s="80"/>
      <c r="BC11" s="80"/>
      <c r="BD11" s="80"/>
      <c r="BE11" s="80"/>
      <c r="BF11" s="80"/>
      <c r="BG11" s="80"/>
      <c r="BH11" s="93"/>
      <c r="BI11" s="80"/>
      <c r="BJ11" s="80"/>
      <c r="BK11" s="81"/>
      <c r="BL11" s="80"/>
      <c r="BM11" s="79"/>
      <c r="BN11" s="80"/>
      <c r="BO11" s="80"/>
      <c r="BP11" s="81"/>
      <c r="BQ11" s="79"/>
      <c r="BR11" s="80"/>
      <c r="BS11" s="80"/>
      <c r="BT11" s="80"/>
      <c r="BU11" s="80"/>
      <c r="BV11" s="80"/>
      <c r="BW11" s="80"/>
      <c r="BX11" s="80"/>
      <c r="BY11" s="80"/>
      <c r="BZ11" s="80"/>
      <c r="CA11" s="80"/>
      <c r="CB11" s="81"/>
      <c r="CC11" s="79"/>
      <c r="CD11" s="80"/>
      <c r="CE11" s="80"/>
      <c r="CF11" s="79"/>
      <c r="CG11" s="80"/>
      <c r="CH11" s="81"/>
      <c r="CI11" s="79"/>
      <c r="CJ11" s="80"/>
      <c r="CK11" s="81"/>
      <c r="CL11" s="80"/>
      <c r="CM11" s="80"/>
      <c r="CN11" s="123"/>
      <c r="CO11" s="79"/>
      <c r="CP11" s="80"/>
      <c r="CQ11" s="80"/>
      <c r="CR11" s="81"/>
      <c r="CS11" s="80"/>
      <c r="CT11" s="79"/>
      <c r="CU11" s="80"/>
      <c r="CV11" s="80"/>
      <c r="CW11" s="80"/>
      <c r="CX11" s="81"/>
      <c r="CY11" s="74"/>
      <c r="CZ11" s="77"/>
      <c r="DA11" s="78"/>
      <c r="DB11" s="74"/>
      <c r="DC11" s="74"/>
      <c r="DD11" s="74"/>
      <c r="DE11" s="74"/>
      <c r="DF11" s="74"/>
      <c r="DG11" s="74"/>
      <c r="DH11" s="74"/>
      <c r="DI11" s="74"/>
      <c r="DJ11" s="80"/>
      <c r="DK11" s="80"/>
      <c r="DL11" s="80"/>
      <c r="DM11" s="80"/>
    </row>
    <row r="12" spans="1:127" s="122" customFormat="1" ht="11.25" customHeight="1" x14ac:dyDescent="0.2">
      <c r="A12" s="247"/>
      <c r="B12" s="136">
        <v>1</v>
      </c>
      <c r="C12" s="136">
        <v>2</v>
      </c>
      <c r="D12" s="136">
        <v>3</v>
      </c>
      <c r="E12" s="136">
        <v>4</v>
      </c>
      <c r="F12" s="449">
        <v>5</v>
      </c>
      <c r="G12" s="449"/>
      <c r="H12" s="449"/>
      <c r="I12" s="449">
        <v>6</v>
      </c>
      <c r="J12" s="449"/>
      <c r="K12" s="136">
        <v>7</v>
      </c>
      <c r="L12" s="136">
        <v>8</v>
      </c>
      <c r="M12" s="136">
        <v>9</v>
      </c>
      <c r="N12" s="136">
        <v>10</v>
      </c>
      <c r="O12" s="136">
        <v>11</v>
      </c>
      <c r="P12" s="136">
        <v>12</v>
      </c>
      <c r="Q12" s="136">
        <v>13</v>
      </c>
      <c r="R12" s="136">
        <v>14</v>
      </c>
      <c r="S12" s="136">
        <v>15</v>
      </c>
      <c r="T12" s="136">
        <v>16</v>
      </c>
      <c r="U12" s="136">
        <v>17</v>
      </c>
      <c r="V12" s="136">
        <v>18</v>
      </c>
      <c r="W12" s="167"/>
      <c r="X12" s="136">
        <v>19</v>
      </c>
      <c r="Y12" s="136">
        <v>20</v>
      </c>
      <c r="Z12" s="136">
        <v>21</v>
      </c>
      <c r="AA12" s="136">
        <v>22</v>
      </c>
      <c r="AB12" s="136">
        <v>23</v>
      </c>
      <c r="AC12" s="449">
        <v>24</v>
      </c>
      <c r="AD12" s="527"/>
      <c r="AE12" s="136">
        <v>25</v>
      </c>
      <c r="AF12" s="136">
        <v>26</v>
      </c>
      <c r="AG12" s="136">
        <v>27</v>
      </c>
      <c r="AH12" s="136">
        <v>28</v>
      </c>
      <c r="AI12" s="136">
        <v>29</v>
      </c>
      <c r="AJ12" s="184"/>
      <c r="AV12" s="123"/>
      <c r="AW12" s="123"/>
      <c r="AX12" s="123"/>
      <c r="AY12" s="123"/>
      <c r="AZ12" s="123"/>
      <c r="BA12" s="123"/>
      <c r="BB12" s="123"/>
      <c r="BC12" s="123"/>
      <c r="BD12" s="123"/>
      <c r="BE12" s="123"/>
      <c r="BF12" s="123"/>
      <c r="BG12" s="123"/>
      <c r="BH12" s="124"/>
      <c r="BI12" s="123"/>
      <c r="BJ12" s="123"/>
      <c r="BK12" s="125"/>
      <c r="BL12" s="123"/>
      <c r="BM12" s="126"/>
      <c r="BN12" s="123"/>
      <c r="BO12" s="123"/>
      <c r="BP12" s="125"/>
      <c r="BQ12" s="126"/>
      <c r="BR12" s="123"/>
      <c r="BS12" s="123"/>
      <c r="BT12" s="123"/>
      <c r="BU12" s="123"/>
      <c r="BV12" s="123"/>
      <c r="BW12" s="123"/>
      <c r="BX12" s="123"/>
      <c r="BY12" s="123"/>
      <c r="BZ12" s="123"/>
      <c r="CA12" s="123"/>
      <c r="CB12" s="125"/>
      <c r="CC12" s="126"/>
      <c r="CD12" s="123"/>
      <c r="CE12" s="123"/>
      <c r="CF12" s="126"/>
      <c r="CG12" s="123"/>
      <c r="CH12" s="125"/>
      <c r="CI12" s="126"/>
      <c r="CJ12" s="123"/>
      <c r="CK12" s="125"/>
      <c r="CL12" s="123"/>
      <c r="CM12" s="123"/>
      <c r="CN12" s="123"/>
      <c r="CO12" s="126"/>
      <c r="CP12" s="123"/>
      <c r="CQ12" s="123"/>
      <c r="CR12" s="125"/>
      <c r="CS12" s="123"/>
      <c r="CT12" s="126"/>
      <c r="CU12" s="123"/>
      <c r="CV12" s="123"/>
      <c r="CW12" s="123"/>
      <c r="CX12" s="125"/>
      <c r="CY12" s="74"/>
      <c r="CZ12" s="77"/>
      <c r="DA12" s="78"/>
      <c r="DB12" s="74"/>
      <c r="DC12" s="74"/>
      <c r="DD12" s="74"/>
      <c r="DE12" s="74"/>
      <c r="DF12" s="74"/>
      <c r="DG12" s="74"/>
      <c r="DH12" s="74"/>
      <c r="DI12" s="74"/>
      <c r="DJ12" s="123"/>
      <c r="DK12" s="123"/>
      <c r="DL12" s="123"/>
      <c r="DM12" s="123"/>
    </row>
    <row r="13" spans="1:127" ht="23.1" customHeight="1" x14ac:dyDescent="0.2">
      <c r="A13" s="253">
        <v>1</v>
      </c>
      <c r="B13" s="186"/>
      <c r="C13" s="187"/>
      <c r="D13" s="188"/>
      <c r="E13" s="189"/>
      <c r="F13" s="190"/>
      <c r="G13" s="191"/>
      <c r="H13" s="192"/>
      <c r="I13" s="467"/>
      <c r="J13" s="468"/>
      <c r="K13" s="115" t="str">
        <f t="shared" ref="K13:K18" si="1">IF(B13="","",IF(AW13-AV13=0,"",IF(AW13-AV13&lt;1,AW13-AV13,DAY(AW13-AV13)&amp;"Tg. "&amp;HOUR(AW13-AV13)&amp;"h "&amp;MINUTE(AW13-AV13)&amp;"min.")))</f>
        <v/>
      </c>
      <c r="L13" s="258"/>
      <c r="M13" s="259"/>
      <c r="N13" s="116"/>
      <c r="O13" s="117"/>
      <c r="P13" s="118"/>
      <c r="Q13" s="116"/>
      <c r="R13" s="117"/>
      <c r="S13" s="119"/>
      <c r="T13" s="116"/>
      <c r="U13" s="120"/>
      <c r="V13" s="121"/>
      <c r="W13" s="170"/>
      <c r="X13" s="118"/>
      <c r="Y13" s="120"/>
      <c r="Z13" s="118"/>
      <c r="AA13" s="193"/>
      <c r="AB13" s="193"/>
      <c r="AC13" s="373"/>
      <c r="AD13" s="374"/>
      <c r="AE13" s="183" t="str">
        <f>IF(OR($DJ13=TRUE,$AW$5=TRUE),"X","")</f>
        <v>X</v>
      </c>
      <c r="AF13" s="194" t="str">
        <f>IF(OR(B13="",L13="",SUM(BM13:BP13)=0),"",SUM(BM13:BP13))</f>
        <v/>
      </c>
      <c r="AG13" s="302" t="str">
        <f>IF(OR(B13="",L13="",CX13=0),"",CX13)</f>
        <v/>
      </c>
      <c r="AH13" s="195"/>
      <c r="AI13" s="196" t="str">
        <f>IF(AA13+AB13+AH13+IF(ISNUMBER(AG13),AG13,0)=0,"",AA13+AB13+AH13+IF(ISNUMBER(AG13),AG13,0))</f>
        <v/>
      </c>
      <c r="AJ13" s="197"/>
      <c r="AK13" s="198" t="str">
        <f>IF(B13="","",IF(AV13&lt;AW13,IF(Q13&gt;$BJ13,Q13&amp;" mal Frühstück an "&amp;$BJ13&amp;" vollen Tagen ???",IF(R13&gt;$BJ13,R13&amp;" mal Mittagessen an "&amp;$BJ13&amp;" vollen Tagen ???",IF(S13&gt;$BJ13,S13&amp;" mal Abendessen an "&amp;$BJ13&amp;" vollen Tagen ???",IF(AND(BA13=BB13,SUM(T13:V13)&gt;0),"Bei eintägiger Reise Mahlzeiten bei Anreisetag eintragen","")))),"Achtung: Anreise muss vor Rückreise liegen !!!"))</f>
        <v/>
      </c>
      <c r="AS13" s="185"/>
      <c r="AT13" s="185">
        <v>1</v>
      </c>
      <c r="AU13" s="11" t="str">
        <f>"Fahrt "&amp;AT13&amp;":___ "&amp;IF(B13="","",TEXT(B13,"TT.MM.JJJJ")&amp;"   "&amp;TEXT(C13,"hh:mm"))</f>
        <v xml:space="preserve">Fahrt 1:___ </v>
      </c>
      <c r="AV13" s="84">
        <f t="shared" ref="AV13:AV14" si="2">B13+C13</f>
        <v>0</v>
      </c>
      <c r="AW13" s="84">
        <f t="shared" ref="AW13:AW14" si="3">IF(D13="",B13,D13)+E13</f>
        <v>0</v>
      </c>
      <c r="AX13" s="74">
        <f>IF(BA13=BB13,0,IF(AND(M13="x",AH13=""),0,1))</f>
        <v>0</v>
      </c>
      <c r="AY13" s="243" t="str">
        <f>IF(B13="","",IF(AND(BB13=BA13+1,AX13=0,C13&gt;$BD$2,E13&lt;$BD$3),"ja","nein"))</f>
        <v/>
      </c>
      <c r="AZ13" s="85"/>
      <c r="BA13" s="83" t="str">
        <f t="shared" ref="BA13:BA14" si="4">IF(B13="","",B13)</f>
        <v/>
      </c>
      <c r="BB13" s="83" t="str">
        <f t="shared" ref="BB13:BB14" si="5">IF(B13="","",IF(D13="",B13,D13))</f>
        <v/>
      </c>
      <c r="BC13" s="74">
        <f>IF(BA13=BB13,1,0)</f>
        <v>1</v>
      </c>
      <c r="BD13" s="80" t="str">
        <f>IF(B13="","",IF(OR(BC13=1,AND(BB13=BA13+1,AX13=0,C13&gt;$BD$2,E13&lt;$BD$3)),$BE$6,$BF$6))</f>
        <v/>
      </c>
      <c r="BE13" s="74">
        <f>IF(BD13=$BE$6,1,0)</f>
        <v>0</v>
      </c>
      <c r="BF13" s="74">
        <f>IF(BD13=$BF$6,1,0)</f>
        <v>0</v>
      </c>
      <c r="BG13" s="74"/>
      <c r="BH13" s="94">
        <f t="shared" ref="BH13:BH14" si="6">BE13*IF(BB13=BA13,E13-C13,AW13-AV13)</f>
        <v>0</v>
      </c>
      <c r="BI13" s="90">
        <f t="shared" ref="BI13:BI14" si="7">BF13*($BI$2-C13)</f>
        <v>0</v>
      </c>
      <c r="BJ13" s="74">
        <f t="shared" ref="BJ13:BJ14" si="8">IF(B13="",0,BF13*(IF(C13=$BJ$2,1,0)+(BB13-BA13)-1))</f>
        <v>0</v>
      </c>
      <c r="BK13" s="91">
        <f t="shared" ref="BK13:BK14" si="9">BF13*E13</f>
        <v>0</v>
      </c>
      <c r="BL13" s="74">
        <f>IF(L13="",0,1)</f>
        <v>0</v>
      </c>
      <c r="BM13" s="77">
        <f>IF(BL13=0,0,IF(AV13&gt;AW13,0,IF(BH13=$BI$2,'Hinweise-allg.Eingaben'!$S$6,IF(BH13&gt;$BM$2,'Hinweise-allg.Eingaben'!$S$5,IF(BH13&gt;$BM$3,'Hinweise-allg.Eingaben'!$S$4,0)))))</f>
        <v>0</v>
      </c>
      <c r="BN13" s="74">
        <f>IF($BL13=0,0,IF(AV13&gt;AW13,0,IF(BI13=$BI$2,'Hinweise-allg.Eingaben'!$S$6,IF(BI13&gt;$BM$2,'Hinweise-allg.Eingaben'!$S$5,IF(BI13&gt;$BM$3,'Hinweise-allg.Eingaben'!$S$4,0)))))</f>
        <v>0</v>
      </c>
      <c r="BO13" s="74">
        <f>IF($BL13=0,0,IF(AV13&gt;AW13,0,BJ13*'Hinweise-allg.Eingaben'!$S$6))</f>
        <v>0</v>
      </c>
      <c r="BP13" s="78">
        <f>IF($BL13=0,0,IF(AV13&gt;AW13,0,IF(BK13=$BI$2,'Hinweise-allg.Eingaben'!$S$6,IF(BK13&gt;$BM$2,'Hinweise-allg.Eingaben'!$S$5,IF(BK13&gt;$BM$3,'Hinweise-allg.Eingaben'!$S$4,0)))))</f>
        <v>0</v>
      </c>
      <c r="BQ13" s="77">
        <f>IF($B13="",0,$BE13*IF(AND(BB13=BA13+1,AX13=0,C13&gt;$BD$2,E13&lt;$BD$3),MAX(N13,T13),IF(N13="",0,N13)))</f>
        <v>0</v>
      </c>
      <c r="BR13" s="74">
        <f>$BE13*IF(O13="",0,O13)</f>
        <v>0</v>
      </c>
      <c r="BS13" s="74">
        <f>$BE13*IF(P13="",0,P13)</f>
        <v>0</v>
      </c>
      <c r="BT13" s="74">
        <f>$BF13*IF(N13="",0,N13)</f>
        <v>0</v>
      </c>
      <c r="BU13" s="74">
        <f>$BF13*IF(O13="",0,O13)</f>
        <v>0</v>
      </c>
      <c r="BV13" s="74">
        <f>$BF13*IF(P13="",0,P13)</f>
        <v>0</v>
      </c>
      <c r="BW13" s="74">
        <f>$BF13*IF(Q13="",0,Q13)</f>
        <v>0</v>
      </c>
      <c r="BX13" s="74">
        <f t="shared" ref="BX13:CB13" si="10">$BF13*IF(R13="",0,R13)</f>
        <v>0</v>
      </c>
      <c r="BY13" s="74">
        <f t="shared" si="10"/>
        <v>0</v>
      </c>
      <c r="BZ13" s="74">
        <f t="shared" si="10"/>
        <v>0</v>
      </c>
      <c r="CA13" s="74">
        <f t="shared" si="10"/>
        <v>0</v>
      </c>
      <c r="CB13" s="78">
        <f t="shared" si="10"/>
        <v>0</v>
      </c>
      <c r="CC13" s="77">
        <f>BQ13*$CD$3*CC$8</f>
        <v>0</v>
      </c>
      <c r="CD13" s="74">
        <f t="shared" ref="CD13:CE13" si="11">BR13*$CD$3*CD$8</f>
        <v>0</v>
      </c>
      <c r="CE13" s="74">
        <f t="shared" si="11"/>
        <v>0</v>
      </c>
      <c r="CF13" s="77">
        <f t="shared" ref="CF13" si="12">BT13*$CD$3*CF$8</f>
        <v>0</v>
      </c>
      <c r="CG13" s="74">
        <f t="shared" ref="CG13" si="13">BU13*$CD$3*CG$8</f>
        <v>0</v>
      </c>
      <c r="CH13" s="78">
        <f t="shared" ref="CH13" si="14">BV13*$CD$3*CH$8</f>
        <v>0</v>
      </c>
      <c r="CI13" s="77">
        <f t="shared" ref="CI13" si="15">BW13*$CD$3*CI$8</f>
        <v>0</v>
      </c>
      <c r="CJ13" s="74">
        <f t="shared" ref="CJ13" si="16">BX13*$CD$3*CJ$8</f>
        <v>0</v>
      </c>
      <c r="CK13" s="78">
        <f t="shared" ref="CK13" si="17">BY13*$CD$3*CK$8</f>
        <v>0</v>
      </c>
      <c r="CL13" s="74">
        <f t="shared" ref="CL13" si="18">BZ13*$CD$3*CL$8</f>
        <v>0</v>
      </c>
      <c r="CM13" s="74">
        <f t="shared" ref="CM13" si="19">CA13*$CD$3*CM$8</f>
        <v>0</v>
      </c>
      <c r="CN13" s="74">
        <f t="shared" ref="CN13" si="20">CB13*$CD$3*CN$8</f>
        <v>0</v>
      </c>
      <c r="CO13" s="77">
        <f>SUM(CC13:CE13)</f>
        <v>0</v>
      </c>
      <c r="CP13" s="74">
        <f>SUM(CF13:CH13)</f>
        <v>0</v>
      </c>
      <c r="CQ13" s="74">
        <f>SUM(CI13:CK13)</f>
        <v>0</v>
      </c>
      <c r="CR13" s="78">
        <f>SUM(CL13:CN13)</f>
        <v>0</v>
      </c>
      <c r="CS13" s="74"/>
      <c r="CT13" s="77">
        <f>IF(BM13&gt;CO13,BM13-CO13,0)</f>
        <v>0</v>
      </c>
      <c r="CU13" s="74">
        <f t="shared" ref="CU13:CW13" si="21">IF(BN13&gt;CP13,BN13-CP13,0)</f>
        <v>0</v>
      </c>
      <c r="CV13" s="74">
        <f t="shared" si="21"/>
        <v>0</v>
      </c>
      <c r="CW13" s="74">
        <f t="shared" si="21"/>
        <v>0</v>
      </c>
      <c r="CX13" s="78">
        <f>SUM(CT13:CW13)</f>
        <v>0</v>
      </c>
      <c r="CY13" s="74"/>
      <c r="CZ13" s="77">
        <f>IF(AE13="",X13,0)</f>
        <v>0</v>
      </c>
      <c r="DA13" s="78">
        <f>IF(AE13&lt;&gt;"",X13,0)</f>
        <v>0</v>
      </c>
      <c r="DB13" s="74"/>
      <c r="DC13" s="74"/>
      <c r="DD13" s="74"/>
      <c r="DE13" s="74"/>
      <c r="DF13" s="74"/>
      <c r="DG13" s="74"/>
      <c r="DH13" s="74" t="str">
        <f>IF(B13="","",IF(AW13-AV13=0,"",DAY(AW13-AV13)&amp;"Tg. "&amp;HOUR(AW13-AV13)&amp;"h "&amp;MINUTE(AW13-AV13)&amp;"min."))</f>
        <v/>
      </c>
      <c r="DI13" s="74"/>
      <c r="DJ13" s="260" t="b">
        <v>1</v>
      </c>
      <c r="DK13" s="74"/>
      <c r="DL13" s="74"/>
      <c r="DM13" s="74"/>
    </row>
    <row r="14" spans="1:127" ht="23.1" customHeight="1" x14ac:dyDescent="0.2">
      <c r="A14" s="253">
        <v>2</v>
      </c>
      <c r="B14" s="199"/>
      <c r="C14" s="200"/>
      <c r="D14" s="201"/>
      <c r="E14" s="202"/>
      <c r="F14" s="203"/>
      <c r="G14" s="204"/>
      <c r="H14" s="205"/>
      <c r="I14" s="375"/>
      <c r="J14" s="376"/>
      <c r="K14" s="19" t="str">
        <f t="shared" si="1"/>
        <v/>
      </c>
      <c r="L14" s="258"/>
      <c r="M14" s="259"/>
      <c r="N14" s="38"/>
      <c r="O14" s="105"/>
      <c r="P14" s="107"/>
      <c r="Q14" s="38"/>
      <c r="R14" s="105"/>
      <c r="S14" s="108"/>
      <c r="T14" s="38"/>
      <c r="U14" s="39"/>
      <c r="V14" s="40"/>
      <c r="W14" s="170"/>
      <c r="X14" s="206"/>
      <c r="Y14" s="39"/>
      <c r="Z14" s="107"/>
      <c r="AA14" s="207"/>
      <c r="AB14" s="207"/>
      <c r="AC14" s="373"/>
      <c r="AD14" s="374"/>
      <c r="AE14" s="183" t="str">
        <f t="shared" ref="AE14:AE34" si="22">IF(OR($DJ14=TRUE,$AW$5=TRUE),"X","")</f>
        <v/>
      </c>
      <c r="AF14" s="194" t="str">
        <f t="shared" ref="AF14:AF18" si="23">IF(OR(B14="",L14="",SUM(BM14:BP14)=0),"",SUM(BM14:BP14))</f>
        <v/>
      </c>
      <c r="AG14" s="303" t="str">
        <f t="shared" ref="AG14:AG18" si="24">IF(OR(B14="",L14="",CX14=0),"",CX14)</f>
        <v/>
      </c>
      <c r="AH14" s="208"/>
      <c r="AI14" s="209" t="str">
        <f t="shared" ref="AI14:AI18" si="25">IF(AA14+AB14+AH14+IF(ISNUMBER(AG14),AG14,0)=0,"",AA14+AB14+AH14+IF(ISNUMBER(AG14),AG14,0))</f>
        <v/>
      </c>
      <c r="AJ14" s="210"/>
      <c r="AK14" s="198" t="str">
        <f t="shared" ref="AK14:AK34" si="26">IF(B14="","",IF(AV14&lt;AW14,IF(Q14&gt;$BJ14,Q14&amp;" mal Frühstück an "&amp;$BJ14&amp;" vollen Tagen ???",IF(R14&gt;$BJ14,R14&amp;" mal Mittagessen an "&amp;$BJ14&amp;" vollen Tagen ???",IF(S14&gt;$BJ14,S14&amp;" mal Abendessen an "&amp;$BJ14&amp;" vollen Tagen ???",IF(AND(BA14=BB14,SUM(T14:V14)&gt;0),"Bei eintägiger Reise Mahlzeiten bei Anreisetag eintragen","")))),"Achtung: Anreise muss vor Rückreise liegen !!!"))</f>
        <v/>
      </c>
      <c r="AT14" s="185">
        <f>AT13+1</f>
        <v>2</v>
      </c>
      <c r="AU14" s="11" t="str">
        <f t="shared" ref="AU14:AU34" si="27">"Fahrt "&amp;AT14&amp;":___ "&amp;IF(B14="","",TEXT(B14,"TT.MM.JJJJ")&amp;"   "&amp;TEXT(C14,"hh:mm"))</f>
        <v xml:space="preserve">Fahrt 2:___ </v>
      </c>
      <c r="AV14" s="84">
        <f t="shared" si="2"/>
        <v>0</v>
      </c>
      <c r="AW14" s="84">
        <f t="shared" si="3"/>
        <v>0</v>
      </c>
      <c r="AX14" s="74">
        <f t="shared" ref="AX14" si="28">IF(BA14=BB14,0,IF(AND(M14="x",AH14=""),0,1))</f>
        <v>0</v>
      </c>
      <c r="AY14" s="243" t="str">
        <f t="shared" ref="AY14:AY34" si="29">IF(B14="","",IF(AND(BB14=BA14+1,AX14=0,C14&gt;$BD$2,E14&lt;$BD$3),"ja","nein"))</f>
        <v/>
      </c>
      <c r="AZ14" s="85"/>
      <c r="BA14" s="83" t="str">
        <f t="shared" si="4"/>
        <v/>
      </c>
      <c r="BB14" s="83" t="str">
        <f t="shared" si="5"/>
        <v/>
      </c>
      <c r="BC14" s="74">
        <f t="shared" ref="BC14" si="30">IF(BA14=BB14,1,0)</f>
        <v>1</v>
      </c>
      <c r="BD14" s="80" t="str">
        <f t="shared" ref="BD14" si="31">IF(B14="","",IF(OR(BC14=1,AND(BB14=BA14+1,AX14=0,C14&gt;$BD$2,E14&lt;$BD$3)),$BE$6,$BF$6))</f>
        <v/>
      </c>
      <c r="BE14" s="74">
        <f t="shared" ref="BE14" si="32">IF(BD14=$BE$6,1,0)</f>
        <v>0</v>
      </c>
      <c r="BF14" s="74">
        <f t="shared" ref="BF14" si="33">IF(BD14=$BF$6,1,0)</f>
        <v>0</v>
      </c>
      <c r="BG14" s="74"/>
      <c r="BH14" s="94">
        <f t="shared" si="6"/>
        <v>0</v>
      </c>
      <c r="BI14" s="90">
        <f t="shared" si="7"/>
        <v>0</v>
      </c>
      <c r="BJ14" s="74">
        <f t="shared" si="8"/>
        <v>0</v>
      </c>
      <c r="BK14" s="91">
        <f t="shared" si="9"/>
        <v>0</v>
      </c>
      <c r="BL14" s="74">
        <f t="shared" ref="BL14:BL34" si="34">IF(L14="",0,1)</f>
        <v>0</v>
      </c>
      <c r="BM14" s="77">
        <f>IF(BL14=0,0,IF(AV14&gt;AW14,0,IF(BH14=$BI$2,'Hinweise-allg.Eingaben'!$S$6,IF(BH14&gt;$BM$2,'Hinweise-allg.Eingaben'!$S$5,IF(BH14&gt;$BM$3,'Hinweise-allg.Eingaben'!$S$4,0)))))</f>
        <v>0</v>
      </c>
      <c r="BN14" s="74">
        <f>IF($BL14=0,0,IF(AV14&gt;AW14,0,IF(BI14=$BI$2,'Hinweise-allg.Eingaben'!$S$6,IF(BI14&gt;$BM$2,'Hinweise-allg.Eingaben'!$S$5,IF(BI14&gt;$BM$3,'Hinweise-allg.Eingaben'!$S$4,0)))))</f>
        <v>0</v>
      </c>
      <c r="BO14" s="74">
        <f>IF($BL14=0,0,IF(AV14&gt;AW14,0,BJ14*'Hinweise-allg.Eingaben'!$S$6))</f>
        <v>0</v>
      </c>
      <c r="BP14" s="78">
        <f>IF($BL14=0,0,IF(AV14&gt;AW14,0,IF(BK14=$BI$2,'Hinweise-allg.Eingaben'!$S$6,IF(BK14&gt;$BM$2,'Hinweise-allg.Eingaben'!$S$5,IF(BK14&gt;$BM$3,'Hinweise-allg.Eingaben'!$S$4,0)))))</f>
        <v>0</v>
      </c>
      <c r="BQ14" s="77">
        <f t="shared" ref="BQ14:BQ34" si="35">IF($B14="",0,$BE14*IF(AND(BB14=BA14+1,AX14=0,C14&gt;$BD$2,E14&lt;$BD$3),MAX(N14,T14),IF(N14="",0,N14)))</f>
        <v>0</v>
      </c>
      <c r="BR14" s="74">
        <f t="shared" ref="BR14" si="36">$BE14*IF(O14="",0,O14)</f>
        <v>0</v>
      </c>
      <c r="BS14" s="74">
        <f t="shared" ref="BS14" si="37">$BE14*IF(P14="",0,P14)</f>
        <v>0</v>
      </c>
      <c r="BT14" s="74">
        <f t="shared" ref="BT14" si="38">$BF14*IF(N14="",0,N14)</f>
        <v>0</v>
      </c>
      <c r="BU14" s="74">
        <f t="shared" ref="BU14" si="39">$BF14*IF(O14="",0,O14)</f>
        <v>0</v>
      </c>
      <c r="BV14" s="74">
        <f t="shared" ref="BV14" si="40">$BF14*IF(P14="",0,P14)</f>
        <v>0</v>
      </c>
      <c r="BW14" s="74">
        <f t="shared" ref="BW14" si="41">$BF14*IF(Q14="",0,Q14)</f>
        <v>0</v>
      </c>
      <c r="BX14" s="74">
        <f t="shared" ref="BX14" si="42">$BF14*IF(R14="",0,R14)</f>
        <v>0</v>
      </c>
      <c r="BY14" s="74">
        <f t="shared" ref="BY14" si="43">$BF14*IF(S14="",0,S14)</f>
        <v>0</v>
      </c>
      <c r="BZ14" s="74">
        <f t="shared" ref="BZ14" si="44">$BF14*IF(T14="",0,T14)</f>
        <v>0</v>
      </c>
      <c r="CA14" s="74">
        <f t="shared" ref="CA14" si="45">$BF14*IF(U14="",0,U14)</f>
        <v>0</v>
      </c>
      <c r="CB14" s="78">
        <f t="shared" ref="CB14" si="46">$BF14*IF(V14="",0,V14)</f>
        <v>0</v>
      </c>
      <c r="CC14" s="77">
        <f t="shared" ref="CC14" si="47">BQ14*$CD$3*CC$8</f>
        <v>0</v>
      </c>
      <c r="CD14" s="74">
        <f t="shared" ref="CD14" si="48">BR14*$CD$3*CD$8</f>
        <v>0</v>
      </c>
      <c r="CE14" s="74">
        <f t="shared" ref="CE14" si="49">BS14*$CD$3*CE$8</f>
        <v>0</v>
      </c>
      <c r="CF14" s="77">
        <f t="shared" ref="CF14" si="50">BT14*$CD$3*CF$8</f>
        <v>0</v>
      </c>
      <c r="CG14" s="74">
        <f t="shared" ref="CG14" si="51">BU14*$CD$3*CG$8</f>
        <v>0</v>
      </c>
      <c r="CH14" s="78">
        <f t="shared" ref="CH14" si="52">BV14*$CD$3*CH$8</f>
        <v>0</v>
      </c>
      <c r="CI14" s="77">
        <f t="shared" ref="CI14" si="53">BW14*$CD$3*CI$8</f>
        <v>0</v>
      </c>
      <c r="CJ14" s="74">
        <f t="shared" ref="CJ14" si="54">BX14*$CD$3*CJ$8</f>
        <v>0</v>
      </c>
      <c r="CK14" s="78">
        <f t="shared" ref="CK14" si="55">BY14*$CD$3*CK$8</f>
        <v>0</v>
      </c>
      <c r="CL14" s="74">
        <f t="shared" ref="CL14" si="56">BZ14*$CD$3*CL$8</f>
        <v>0</v>
      </c>
      <c r="CM14" s="74">
        <f t="shared" ref="CM14" si="57">CA14*$CD$3*CM$8</f>
        <v>0</v>
      </c>
      <c r="CN14" s="74">
        <f t="shared" ref="CN14" si="58">CB14*$CD$3*CN$8</f>
        <v>0</v>
      </c>
      <c r="CO14" s="77">
        <f t="shared" ref="CO14" si="59">SUM(CC14:CE14)</f>
        <v>0</v>
      </c>
      <c r="CP14" s="74">
        <f t="shared" ref="CP14" si="60">SUM(CF14:CH14)</f>
        <v>0</v>
      </c>
      <c r="CQ14" s="74">
        <f t="shared" ref="CQ14" si="61">SUM(CI14:CK14)</f>
        <v>0</v>
      </c>
      <c r="CR14" s="78">
        <f t="shared" ref="CR14" si="62">SUM(CL14:CN14)</f>
        <v>0</v>
      </c>
      <c r="CS14" s="74"/>
      <c r="CT14" s="77">
        <f t="shared" ref="CT14" si="63">IF(BM14&gt;CO14,BM14-CO14,0)</f>
        <v>0</v>
      </c>
      <c r="CU14" s="74">
        <f t="shared" ref="CU14" si="64">IF(BN14&gt;CP14,BN14-CP14,0)</f>
        <v>0</v>
      </c>
      <c r="CV14" s="74">
        <f t="shared" ref="CV14" si="65">IF(BO14&gt;CQ14,BO14-CQ14,0)</f>
        <v>0</v>
      </c>
      <c r="CW14" s="74">
        <f t="shared" ref="CW14" si="66">IF(BP14&gt;CR14,BP14-CR14,0)</f>
        <v>0</v>
      </c>
      <c r="CX14" s="78">
        <f t="shared" ref="CX14" si="67">SUM(CT14:CW14)</f>
        <v>0</v>
      </c>
      <c r="CY14" s="74"/>
      <c r="CZ14" s="77">
        <f t="shared" ref="CZ14" si="68">IF(AE14="",X14,0)</f>
        <v>0</v>
      </c>
      <c r="DA14" s="78">
        <f t="shared" ref="DA14" si="69">IF(AE14&lt;&gt;"",X14,0)</f>
        <v>0</v>
      </c>
      <c r="DB14" s="74"/>
      <c r="DC14" s="74"/>
      <c r="DD14" s="74"/>
      <c r="DE14" s="74"/>
      <c r="DF14" s="74"/>
      <c r="DG14" s="74"/>
      <c r="DH14" s="74" t="str">
        <f t="shared" ref="DH14:DH34" si="70">IF(B14="","",IF(AW14-AV14=0,"",DAY(AW14-AV14)&amp;"Tg. "&amp;HOUR(AW14-AV14)&amp;"h "&amp;MINUTE(AW14-AV14)&amp;"min."))</f>
        <v/>
      </c>
      <c r="DI14" s="74"/>
      <c r="DJ14" s="260" t="b">
        <v>0</v>
      </c>
      <c r="DK14" s="74"/>
      <c r="DL14" s="74"/>
      <c r="DM14" s="74"/>
    </row>
    <row r="15" spans="1:127" ht="23.1" customHeight="1" x14ac:dyDescent="0.2">
      <c r="A15" s="253">
        <v>3</v>
      </c>
      <c r="B15" s="199"/>
      <c r="C15" s="200"/>
      <c r="D15" s="201"/>
      <c r="E15" s="202"/>
      <c r="F15" s="203"/>
      <c r="G15" s="204"/>
      <c r="H15" s="205"/>
      <c r="I15" s="375"/>
      <c r="J15" s="376"/>
      <c r="K15" s="19" t="str">
        <f t="shared" si="1"/>
        <v/>
      </c>
      <c r="L15" s="258"/>
      <c r="M15" s="259"/>
      <c r="N15" s="38"/>
      <c r="O15" s="105"/>
      <c r="P15" s="107"/>
      <c r="Q15" s="38"/>
      <c r="R15" s="105"/>
      <c r="S15" s="108"/>
      <c r="T15" s="38"/>
      <c r="U15" s="39"/>
      <c r="V15" s="40"/>
      <c r="W15" s="170"/>
      <c r="X15" s="107"/>
      <c r="Y15" s="39"/>
      <c r="Z15" s="107"/>
      <c r="AA15" s="207"/>
      <c r="AB15" s="207"/>
      <c r="AC15" s="373"/>
      <c r="AD15" s="374"/>
      <c r="AE15" s="183" t="str">
        <f t="shared" si="22"/>
        <v/>
      </c>
      <c r="AF15" s="194" t="str">
        <f t="shared" si="23"/>
        <v/>
      </c>
      <c r="AG15" s="303" t="str">
        <f t="shared" si="24"/>
        <v/>
      </c>
      <c r="AH15" s="208"/>
      <c r="AI15" s="209" t="str">
        <f t="shared" si="25"/>
        <v/>
      </c>
      <c r="AJ15" s="210"/>
      <c r="AK15" s="198" t="str">
        <f t="shared" si="26"/>
        <v/>
      </c>
      <c r="AT15" s="185">
        <f t="shared" ref="AT15:AT34" si="71">AT14+1</f>
        <v>3</v>
      </c>
      <c r="AU15" s="11" t="str">
        <f t="shared" si="27"/>
        <v xml:space="preserve">Fahrt 3:___ </v>
      </c>
      <c r="AV15" s="84">
        <f t="shared" ref="AV15:AV34" si="72">B15+C15</f>
        <v>0</v>
      </c>
      <c r="AW15" s="84">
        <f t="shared" ref="AW15:AW34" si="73">IF(D15="",B15,D15)+E15</f>
        <v>0</v>
      </c>
      <c r="AX15" s="74">
        <f t="shared" ref="AX15:AX34" si="74">IF(BA15=BB15,0,IF(AND(M15="x",AH15=""),0,1))</f>
        <v>0</v>
      </c>
      <c r="AY15" s="243" t="str">
        <f t="shared" si="29"/>
        <v/>
      </c>
      <c r="AZ15" s="85"/>
      <c r="BA15" s="83" t="str">
        <f t="shared" ref="BA15:BA34" si="75">IF(B15="","",B15)</f>
        <v/>
      </c>
      <c r="BB15" s="83" t="str">
        <f t="shared" ref="BB15:BB34" si="76">IF(B15="","",IF(D15="",B15,D15))</f>
        <v/>
      </c>
      <c r="BC15" s="74">
        <f t="shared" ref="BC15:BC34" si="77">IF(BA15=BB15,1,0)</f>
        <v>1</v>
      </c>
      <c r="BD15" s="80" t="str">
        <f t="shared" ref="BD15:BD34" si="78">IF(B15="","",IF(OR(BC15=1,AND(BB15=BA15+1,AX15=0,C15&gt;$BD$2,E15&lt;$BD$3)),$BE$6,$BF$6))</f>
        <v/>
      </c>
      <c r="BE15" s="74">
        <f t="shared" ref="BE15:BE34" si="79">IF(BD15=$BE$6,1,0)</f>
        <v>0</v>
      </c>
      <c r="BF15" s="74">
        <f t="shared" ref="BF15:BF34" si="80">IF(BD15=$BF$6,1,0)</f>
        <v>0</v>
      </c>
      <c r="BG15" s="74"/>
      <c r="BH15" s="94">
        <f t="shared" ref="BH15:BH34" si="81">BE15*IF(BB15=BA15,E15-C15,AW15-AV15)</f>
        <v>0</v>
      </c>
      <c r="BI15" s="90">
        <f t="shared" ref="BI15:BI34" si="82">BF15*($BI$2-C15)</f>
        <v>0</v>
      </c>
      <c r="BJ15" s="74">
        <f t="shared" ref="BJ15:BJ34" si="83">IF(B15="",0,BF15*(IF(C15=$BJ$2,1,0)+(BB15-BA15)-1))</f>
        <v>0</v>
      </c>
      <c r="BK15" s="91">
        <f t="shared" ref="BK15:BK34" si="84">BF15*E15</f>
        <v>0</v>
      </c>
      <c r="BL15" s="74">
        <f t="shared" si="34"/>
        <v>0</v>
      </c>
      <c r="BM15" s="77">
        <f>IF(BL15=0,0,IF(AV15&gt;AW15,0,IF(BH15=$BI$2,'Hinweise-allg.Eingaben'!$S$6,IF(BH15&gt;$BM$2,'Hinweise-allg.Eingaben'!$S$5,IF(BH15&gt;$BM$3,'Hinweise-allg.Eingaben'!$S$4,0)))))</f>
        <v>0</v>
      </c>
      <c r="BN15" s="74">
        <f>IF($BL15=0,0,IF(AV15&gt;AW15,0,IF(BI15=$BI$2,'Hinweise-allg.Eingaben'!$S$6,IF(BI15&gt;$BM$2,'Hinweise-allg.Eingaben'!$S$5,IF(BI15&gt;$BM$3,'Hinweise-allg.Eingaben'!$S$4,0)))))</f>
        <v>0</v>
      </c>
      <c r="BO15" s="74">
        <f>IF($BL15=0,0,IF(AV15&gt;AW15,0,BJ15*'Hinweise-allg.Eingaben'!$S$6))</f>
        <v>0</v>
      </c>
      <c r="BP15" s="78">
        <f>IF($BL15=0,0,IF(AV15&gt;AW15,0,IF(BK15=$BI$2,'Hinweise-allg.Eingaben'!$S$6,IF(BK15&gt;$BM$2,'Hinweise-allg.Eingaben'!$S$5,IF(BK15&gt;$BM$3,'Hinweise-allg.Eingaben'!$S$4,0)))))</f>
        <v>0</v>
      </c>
      <c r="BQ15" s="77">
        <f t="shared" si="35"/>
        <v>0</v>
      </c>
      <c r="BR15" s="74">
        <f t="shared" ref="BR15:BR34" si="85">$BE15*IF(O15="",0,O15)</f>
        <v>0</v>
      </c>
      <c r="BS15" s="74">
        <f t="shared" ref="BS15:BS34" si="86">$BE15*IF(P15="",0,P15)</f>
        <v>0</v>
      </c>
      <c r="BT15" s="74">
        <f t="shared" ref="BT15:BT34" si="87">$BF15*IF(N15="",0,N15)</f>
        <v>0</v>
      </c>
      <c r="BU15" s="74">
        <f t="shared" ref="BU15:BU34" si="88">$BF15*IF(O15="",0,O15)</f>
        <v>0</v>
      </c>
      <c r="BV15" s="74">
        <f t="shared" ref="BV15:BV34" si="89">$BF15*IF(P15="",0,P15)</f>
        <v>0</v>
      </c>
      <c r="BW15" s="74">
        <f t="shared" ref="BW15:BW34" si="90">$BF15*IF(Q15="",0,Q15)</f>
        <v>0</v>
      </c>
      <c r="BX15" s="74">
        <f t="shared" ref="BX15:BX34" si="91">$BF15*IF(R15="",0,R15)</f>
        <v>0</v>
      </c>
      <c r="BY15" s="74">
        <f t="shared" ref="BY15:BY34" si="92">$BF15*IF(S15="",0,S15)</f>
        <v>0</v>
      </c>
      <c r="BZ15" s="74">
        <f t="shared" ref="BZ15:BZ34" si="93">$BF15*IF(T15="",0,T15)</f>
        <v>0</v>
      </c>
      <c r="CA15" s="74">
        <f t="shared" ref="CA15:CA34" si="94">$BF15*IF(U15="",0,U15)</f>
        <v>0</v>
      </c>
      <c r="CB15" s="78">
        <f t="shared" ref="CB15:CB34" si="95">$BF15*IF(V15="",0,V15)</f>
        <v>0</v>
      </c>
      <c r="CC15" s="77">
        <f t="shared" ref="CC15:CC34" si="96">BQ15*$CD$3*CC$8</f>
        <v>0</v>
      </c>
      <c r="CD15" s="74">
        <f t="shared" ref="CD15:CD34" si="97">BR15*$CD$3*CD$8</f>
        <v>0</v>
      </c>
      <c r="CE15" s="74">
        <f t="shared" ref="CE15:CE34" si="98">BS15*$CD$3*CE$8</f>
        <v>0</v>
      </c>
      <c r="CF15" s="77">
        <f t="shared" ref="CF15:CF34" si="99">BT15*$CD$3*CF$8</f>
        <v>0</v>
      </c>
      <c r="CG15" s="74">
        <f t="shared" ref="CG15:CG34" si="100">BU15*$CD$3*CG$8</f>
        <v>0</v>
      </c>
      <c r="CH15" s="78">
        <f t="shared" ref="CH15:CH34" si="101">BV15*$CD$3*CH$8</f>
        <v>0</v>
      </c>
      <c r="CI15" s="77">
        <f t="shared" ref="CI15:CI34" si="102">BW15*$CD$3*CI$8</f>
        <v>0</v>
      </c>
      <c r="CJ15" s="74">
        <f t="shared" ref="CJ15:CJ34" si="103">BX15*$CD$3*CJ$8</f>
        <v>0</v>
      </c>
      <c r="CK15" s="78">
        <f t="shared" ref="CK15:CK34" si="104">BY15*$CD$3*CK$8</f>
        <v>0</v>
      </c>
      <c r="CL15" s="74">
        <f t="shared" ref="CL15:CL34" si="105">BZ15*$CD$3*CL$8</f>
        <v>0</v>
      </c>
      <c r="CM15" s="74">
        <f t="shared" ref="CM15:CM34" si="106">CA15*$CD$3*CM$8</f>
        <v>0</v>
      </c>
      <c r="CN15" s="74">
        <f t="shared" ref="CN15:CN34" si="107">CB15*$CD$3*CN$8</f>
        <v>0</v>
      </c>
      <c r="CO15" s="77">
        <f t="shared" ref="CO15:CO34" si="108">SUM(CC15:CE15)</f>
        <v>0</v>
      </c>
      <c r="CP15" s="74">
        <f t="shared" ref="CP15:CP34" si="109">SUM(CF15:CH15)</f>
        <v>0</v>
      </c>
      <c r="CQ15" s="74">
        <f t="shared" ref="CQ15:CQ34" si="110">SUM(CI15:CK15)</f>
        <v>0</v>
      </c>
      <c r="CR15" s="78">
        <f t="shared" ref="CR15:CR34" si="111">SUM(CL15:CN15)</f>
        <v>0</v>
      </c>
      <c r="CS15" s="74"/>
      <c r="CT15" s="77">
        <f t="shared" ref="CT15:CT34" si="112">IF(BM15&gt;CO15,BM15-CO15,0)</f>
        <v>0</v>
      </c>
      <c r="CU15" s="74">
        <f t="shared" ref="CU15:CU34" si="113">IF(BN15&gt;CP15,BN15-CP15,0)</f>
        <v>0</v>
      </c>
      <c r="CV15" s="74">
        <f t="shared" ref="CV15:CV34" si="114">IF(BO15&gt;CQ15,BO15-CQ15,0)</f>
        <v>0</v>
      </c>
      <c r="CW15" s="74">
        <f t="shared" ref="CW15:CW34" si="115">IF(BP15&gt;CR15,BP15-CR15,0)</f>
        <v>0</v>
      </c>
      <c r="CX15" s="78">
        <f t="shared" ref="CX15:CX34" si="116">SUM(CT15:CW15)</f>
        <v>0</v>
      </c>
      <c r="CY15" s="74"/>
      <c r="CZ15" s="77">
        <f t="shared" ref="CZ15:CZ34" si="117">IF(AE15="",X15,0)</f>
        <v>0</v>
      </c>
      <c r="DA15" s="78">
        <f t="shared" ref="DA15:DA34" si="118">IF(AE15&lt;&gt;"",X15,0)</f>
        <v>0</v>
      </c>
      <c r="DB15" s="74"/>
      <c r="DC15" s="74"/>
      <c r="DD15" s="74"/>
      <c r="DE15" s="74"/>
      <c r="DF15" s="74"/>
      <c r="DG15" s="74"/>
      <c r="DH15" s="74" t="str">
        <f t="shared" si="70"/>
        <v/>
      </c>
      <c r="DI15" s="74"/>
      <c r="DJ15" s="260" t="b">
        <v>0</v>
      </c>
      <c r="DK15" s="74"/>
      <c r="DL15" s="74"/>
      <c r="DM15" s="74"/>
    </row>
    <row r="16" spans="1:127" ht="23.1" customHeight="1" x14ac:dyDescent="0.2">
      <c r="A16" s="253">
        <v>4</v>
      </c>
      <c r="B16" s="199"/>
      <c r="C16" s="200"/>
      <c r="D16" s="201"/>
      <c r="E16" s="202"/>
      <c r="F16" s="203"/>
      <c r="G16" s="204"/>
      <c r="H16" s="205"/>
      <c r="I16" s="375"/>
      <c r="J16" s="376"/>
      <c r="K16" s="19" t="str">
        <f t="shared" si="1"/>
        <v/>
      </c>
      <c r="L16" s="258"/>
      <c r="M16" s="259"/>
      <c r="N16" s="38"/>
      <c r="O16" s="105"/>
      <c r="P16" s="107"/>
      <c r="Q16" s="38"/>
      <c r="R16" s="105"/>
      <c r="S16" s="108"/>
      <c r="T16" s="38"/>
      <c r="U16" s="39"/>
      <c r="V16" s="40"/>
      <c r="W16" s="170"/>
      <c r="X16" s="107"/>
      <c r="Y16" s="39"/>
      <c r="Z16" s="107"/>
      <c r="AA16" s="207"/>
      <c r="AB16" s="207"/>
      <c r="AC16" s="373"/>
      <c r="AD16" s="374"/>
      <c r="AE16" s="183" t="str">
        <f t="shared" si="22"/>
        <v/>
      </c>
      <c r="AF16" s="194" t="str">
        <f t="shared" si="23"/>
        <v/>
      </c>
      <c r="AG16" s="303" t="str">
        <f t="shared" si="24"/>
        <v/>
      </c>
      <c r="AH16" s="208"/>
      <c r="AI16" s="209" t="str">
        <f t="shared" si="25"/>
        <v/>
      </c>
      <c r="AJ16" s="210"/>
      <c r="AK16" s="198" t="str">
        <f t="shared" si="26"/>
        <v/>
      </c>
      <c r="AT16" s="185">
        <f t="shared" si="71"/>
        <v>4</v>
      </c>
      <c r="AU16" s="11" t="str">
        <f t="shared" si="27"/>
        <v xml:space="preserve">Fahrt 4:___ </v>
      </c>
      <c r="AV16" s="84">
        <f t="shared" si="72"/>
        <v>0</v>
      </c>
      <c r="AW16" s="84">
        <f t="shared" si="73"/>
        <v>0</v>
      </c>
      <c r="AX16" s="74">
        <f t="shared" si="74"/>
        <v>0</v>
      </c>
      <c r="AY16" s="243" t="str">
        <f t="shared" si="29"/>
        <v/>
      </c>
      <c r="AZ16" s="85"/>
      <c r="BA16" s="83" t="str">
        <f t="shared" si="75"/>
        <v/>
      </c>
      <c r="BB16" s="83" t="str">
        <f t="shared" si="76"/>
        <v/>
      </c>
      <c r="BC16" s="74">
        <f t="shared" si="77"/>
        <v>1</v>
      </c>
      <c r="BD16" s="80" t="str">
        <f t="shared" si="78"/>
        <v/>
      </c>
      <c r="BE16" s="74">
        <f t="shared" si="79"/>
        <v>0</v>
      </c>
      <c r="BF16" s="74">
        <f t="shared" si="80"/>
        <v>0</v>
      </c>
      <c r="BG16" s="74"/>
      <c r="BH16" s="94">
        <f t="shared" si="81"/>
        <v>0</v>
      </c>
      <c r="BI16" s="90">
        <f t="shared" si="82"/>
        <v>0</v>
      </c>
      <c r="BJ16" s="74">
        <f t="shared" si="83"/>
        <v>0</v>
      </c>
      <c r="BK16" s="91">
        <f t="shared" si="84"/>
        <v>0</v>
      </c>
      <c r="BL16" s="74">
        <f t="shared" si="34"/>
        <v>0</v>
      </c>
      <c r="BM16" s="77">
        <f>IF(BL16=0,0,IF(AV16&gt;AW16,0,IF(BH16=$BI$2,'Hinweise-allg.Eingaben'!$S$6,IF(BH16&gt;$BM$2,'Hinweise-allg.Eingaben'!$S$5,IF(BH16&gt;$BM$3,'Hinweise-allg.Eingaben'!$S$4,0)))))</f>
        <v>0</v>
      </c>
      <c r="BN16" s="74">
        <f>IF($BL16=0,0,IF(AV16&gt;AW16,0,IF(BI16=$BI$2,'Hinweise-allg.Eingaben'!$S$6,IF(BI16&gt;$BM$2,'Hinweise-allg.Eingaben'!$S$5,IF(BI16&gt;$BM$3,'Hinweise-allg.Eingaben'!$S$4,0)))))</f>
        <v>0</v>
      </c>
      <c r="BO16" s="74">
        <f>IF($BL16=0,0,IF(AV16&gt;AW16,0,BJ16*'Hinweise-allg.Eingaben'!$S$6))</f>
        <v>0</v>
      </c>
      <c r="BP16" s="78">
        <f>IF($BL16=0,0,IF(AV16&gt;AW16,0,IF(BK16=$BI$2,'Hinweise-allg.Eingaben'!$S$6,IF(BK16&gt;$BM$2,'Hinweise-allg.Eingaben'!$S$5,IF(BK16&gt;$BM$3,'Hinweise-allg.Eingaben'!$S$4,0)))))</f>
        <v>0</v>
      </c>
      <c r="BQ16" s="77">
        <f t="shared" si="35"/>
        <v>0</v>
      </c>
      <c r="BR16" s="74">
        <f t="shared" si="85"/>
        <v>0</v>
      </c>
      <c r="BS16" s="74">
        <f t="shared" si="86"/>
        <v>0</v>
      </c>
      <c r="BT16" s="74">
        <f t="shared" si="87"/>
        <v>0</v>
      </c>
      <c r="BU16" s="74">
        <f t="shared" si="88"/>
        <v>0</v>
      </c>
      <c r="BV16" s="74">
        <f t="shared" si="89"/>
        <v>0</v>
      </c>
      <c r="BW16" s="74">
        <f t="shared" si="90"/>
        <v>0</v>
      </c>
      <c r="BX16" s="74">
        <f t="shared" si="91"/>
        <v>0</v>
      </c>
      <c r="BY16" s="74">
        <f t="shared" si="92"/>
        <v>0</v>
      </c>
      <c r="BZ16" s="74">
        <f t="shared" si="93"/>
        <v>0</v>
      </c>
      <c r="CA16" s="74">
        <f t="shared" si="94"/>
        <v>0</v>
      </c>
      <c r="CB16" s="78">
        <f t="shared" si="95"/>
        <v>0</v>
      </c>
      <c r="CC16" s="77">
        <f t="shared" si="96"/>
        <v>0</v>
      </c>
      <c r="CD16" s="74">
        <f t="shared" si="97"/>
        <v>0</v>
      </c>
      <c r="CE16" s="74">
        <f t="shared" si="98"/>
        <v>0</v>
      </c>
      <c r="CF16" s="77">
        <f t="shared" si="99"/>
        <v>0</v>
      </c>
      <c r="CG16" s="74">
        <f t="shared" si="100"/>
        <v>0</v>
      </c>
      <c r="CH16" s="78">
        <f t="shared" si="101"/>
        <v>0</v>
      </c>
      <c r="CI16" s="77">
        <f t="shared" si="102"/>
        <v>0</v>
      </c>
      <c r="CJ16" s="74">
        <f t="shared" si="103"/>
        <v>0</v>
      </c>
      <c r="CK16" s="78">
        <f t="shared" si="104"/>
        <v>0</v>
      </c>
      <c r="CL16" s="74">
        <f t="shared" si="105"/>
        <v>0</v>
      </c>
      <c r="CM16" s="74">
        <f t="shared" si="106"/>
        <v>0</v>
      </c>
      <c r="CN16" s="74">
        <f t="shared" si="107"/>
        <v>0</v>
      </c>
      <c r="CO16" s="77">
        <f t="shared" si="108"/>
        <v>0</v>
      </c>
      <c r="CP16" s="74">
        <f t="shared" si="109"/>
        <v>0</v>
      </c>
      <c r="CQ16" s="74">
        <f t="shared" si="110"/>
        <v>0</v>
      </c>
      <c r="CR16" s="78">
        <f t="shared" si="111"/>
        <v>0</v>
      </c>
      <c r="CS16" s="74"/>
      <c r="CT16" s="77">
        <f t="shared" si="112"/>
        <v>0</v>
      </c>
      <c r="CU16" s="74">
        <f t="shared" si="113"/>
        <v>0</v>
      </c>
      <c r="CV16" s="74">
        <f t="shared" si="114"/>
        <v>0</v>
      </c>
      <c r="CW16" s="74">
        <f t="shared" si="115"/>
        <v>0</v>
      </c>
      <c r="CX16" s="78">
        <f t="shared" si="116"/>
        <v>0</v>
      </c>
      <c r="CY16" s="74"/>
      <c r="CZ16" s="77">
        <f t="shared" si="117"/>
        <v>0</v>
      </c>
      <c r="DA16" s="78">
        <f t="shared" si="118"/>
        <v>0</v>
      </c>
      <c r="DB16" s="74"/>
      <c r="DC16" s="74"/>
      <c r="DD16" s="74"/>
      <c r="DE16" s="74"/>
      <c r="DF16" s="74"/>
      <c r="DG16" s="74"/>
      <c r="DH16" s="74" t="str">
        <f t="shared" si="70"/>
        <v/>
      </c>
      <c r="DI16" s="74"/>
      <c r="DJ16" s="260" t="b">
        <v>0</v>
      </c>
      <c r="DK16" s="74"/>
      <c r="DL16" s="74"/>
      <c r="DM16" s="74"/>
    </row>
    <row r="17" spans="1:117" ht="23.1" customHeight="1" x14ac:dyDescent="0.2">
      <c r="A17" s="253">
        <v>5</v>
      </c>
      <c r="B17" s="199"/>
      <c r="C17" s="200"/>
      <c r="D17" s="201"/>
      <c r="E17" s="202"/>
      <c r="F17" s="203"/>
      <c r="G17" s="204"/>
      <c r="H17" s="205"/>
      <c r="I17" s="375"/>
      <c r="J17" s="376"/>
      <c r="K17" s="19" t="str">
        <f t="shared" si="1"/>
        <v/>
      </c>
      <c r="L17" s="258"/>
      <c r="M17" s="259"/>
      <c r="N17" s="38"/>
      <c r="O17" s="105"/>
      <c r="P17" s="107"/>
      <c r="Q17" s="38"/>
      <c r="R17" s="105"/>
      <c r="S17" s="108"/>
      <c r="T17" s="38"/>
      <c r="U17" s="39"/>
      <c r="V17" s="40"/>
      <c r="W17" s="170"/>
      <c r="X17" s="107"/>
      <c r="Y17" s="39"/>
      <c r="Z17" s="107"/>
      <c r="AA17" s="207"/>
      <c r="AB17" s="207"/>
      <c r="AC17" s="373"/>
      <c r="AD17" s="374"/>
      <c r="AE17" s="183" t="str">
        <f t="shared" si="22"/>
        <v/>
      </c>
      <c r="AF17" s="194" t="str">
        <f t="shared" si="23"/>
        <v/>
      </c>
      <c r="AG17" s="303" t="str">
        <f t="shared" si="24"/>
        <v/>
      </c>
      <c r="AH17" s="208"/>
      <c r="AI17" s="209" t="str">
        <f>IF(AA17+AB17+AH17+IF(ISNUMBER(AG17),AG17,0)=0,"",AA17+AB17+AH17+IF(ISNUMBER(AG17),AG17,0))</f>
        <v/>
      </c>
      <c r="AJ17" s="210"/>
      <c r="AK17" s="198" t="str">
        <f t="shared" si="26"/>
        <v/>
      </c>
      <c r="AT17" s="185">
        <f t="shared" si="71"/>
        <v>5</v>
      </c>
      <c r="AU17" s="11" t="str">
        <f t="shared" si="27"/>
        <v xml:space="preserve">Fahrt 5:___ </v>
      </c>
      <c r="AV17" s="84">
        <f t="shared" si="72"/>
        <v>0</v>
      </c>
      <c r="AW17" s="84">
        <f t="shared" si="73"/>
        <v>0</v>
      </c>
      <c r="AX17" s="74">
        <f t="shared" si="74"/>
        <v>0</v>
      </c>
      <c r="AY17" s="243" t="str">
        <f t="shared" si="29"/>
        <v/>
      </c>
      <c r="AZ17" s="85"/>
      <c r="BA17" s="83" t="str">
        <f t="shared" si="75"/>
        <v/>
      </c>
      <c r="BB17" s="83" t="str">
        <f t="shared" si="76"/>
        <v/>
      </c>
      <c r="BC17" s="74">
        <f t="shared" si="77"/>
        <v>1</v>
      </c>
      <c r="BD17" s="80" t="str">
        <f t="shared" si="78"/>
        <v/>
      </c>
      <c r="BE17" s="74">
        <f t="shared" si="79"/>
        <v>0</v>
      </c>
      <c r="BF17" s="74">
        <f t="shared" si="80"/>
        <v>0</v>
      </c>
      <c r="BG17" s="74"/>
      <c r="BH17" s="94">
        <f t="shared" si="81"/>
        <v>0</v>
      </c>
      <c r="BI17" s="90">
        <f t="shared" si="82"/>
        <v>0</v>
      </c>
      <c r="BJ17" s="74">
        <f t="shared" si="83"/>
        <v>0</v>
      </c>
      <c r="BK17" s="91">
        <f t="shared" si="84"/>
        <v>0</v>
      </c>
      <c r="BL17" s="74">
        <f t="shared" si="34"/>
        <v>0</v>
      </c>
      <c r="BM17" s="77">
        <f>IF(BL17=0,0,IF(AV17&gt;AW17,0,IF(BH17=$BI$2,'Hinweise-allg.Eingaben'!$S$6,IF(BH17&gt;$BM$2,'Hinweise-allg.Eingaben'!$S$5,IF(BH17&gt;$BM$3,'Hinweise-allg.Eingaben'!$S$4,0)))))</f>
        <v>0</v>
      </c>
      <c r="BN17" s="74">
        <f>IF($BL17=0,0,IF(AV17&gt;AW17,0,IF(BI17=$BI$2,'Hinweise-allg.Eingaben'!$S$6,IF(BI17&gt;$BM$2,'Hinweise-allg.Eingaben'!$S$5,IF(BI17&gt;$BM$3,'Hinweise-allg.Eingaben'!$S$4,0)))))</f>
        <v>0</v>
      </c>
      <c r="BO17" s="74">
        <f>IF($BL17=0,0,IF(AV17&gt;AW17,0,BJ17*'Hinweise-allg.Eingaben'!$S$6))</f>
        <v>0</v>
      </c>
      <c r="BP17" s="78">
        <f>IF($BL17=0,0,IF(AV17&gt;AW17,0,IF(BK17=$BI$2,'Hinweise-allg.Eingaben'!$S$6,IF(BK17&gt;$BM$2,'Hinweise-allg.Eingaben'!$S$5,IF(BK17&gt;$BM$3,'Hinweise-allg.Eingaben'!$S$4,0)))))</f>
        <v>0</v>
      </c>
      <c r="BQ17" s="77">
        <f t="shared" si="35"/>
        <v>0</v>
      </c>
      <c r="BR17" s="74">
        <f t="shared" si="85"/>
        <v>0</v>
      </c>
      <c r="BS17" s="74">
        <f t="shared" si="86"/>
        <v>0</v>
      </c>
      <c r="BT17" s="74">
        <f t="shared" si="87"/>
        <v>0</v>
      </c>
      <c r="BU17" s="74">
        <f t="shared" si="88"/>
        <v>0</v>
      </c>
      <c r="BV17" s="74">
        <f t="shared" si="89"/>
        <v>0</v>
      </c>
      <c r="BW17" s="74">
        <f t="shared" si="90"/>
        <v>0</v>
      </c>
      <c r="BX17" s="74">
        <f t="shared" si="91"/>
        <v>0</v>
      </c>
      <c r="BY17" s="74">
        <f t="shared" si="92"/>
        <v>0</v>
      </c>
      <c r="BZ17" s="74">
        <f t="shared" si="93"/>
        <v>0</v>
      </c>
      <c r="CA17" s="74">
        <f t="shared" si="94"/>
        <v>0</v>
      </c>
      <c r="CB17" s="78">
        <f t="shared" si="95"/>
        <v>0</v>
      </c>
      <c r="CC17" s="77">
        <f t="shared" si="96"/>
        <v>0</v>
      </c>
      <c r="CD17" s="74">
        <f t="shared" si="97"/>
        <v>0</v>
      </c>
      <c r="CE17" s="74">
        <f t="shared" si="98"/>
        <v>0</v>
      </c>
      <c r="CF17" s="77">
        <f t="shared" si="99"/>
        <v>0</v>
      </c>
      <c r="CG17" s="74">
        <f t="shared" si="100"/>
        <v>0</v>
      </c>
      <c r="CH17" s="78">
        <f t="shared" si="101"/>
        <v>0</v>
      </c>
      <c r="CI17" s="77">
        <f t="shared" si="102"/>
        <v>0</v>
      </c>
      <c r="CJ17" s="74">
        <f t="shared" si="103"/>
        <v>0</v>
      </c>
      <c r="CK17" s="78">
        <f t="shared" si="104"/>
        <v>0</v>
      </c>
      <c r="CL17" s="74">
        <f t="shared" si="105"/>
        <v>0</v>
      </c>
      <c r="CM17" s="74">
        <f t="shared" si="106"/>
        <v>0</v>
      </c>
      <c r="CN17" s="74">
        <f t="shared" si="107"/>
        <v>0</v>
      </c>
      <c r="CO17" s="77">
        <f t="shared" si="108"/>
        <v>0</v>
      </c>
      <c r="CP17" s="74">
        <f t="shared" si="109"/>
        <v>0</v>
      </c>
      <c r="CQ17" s="74">
        <f t="shared" si="110"/>
        <v>0</v>
      </c>
      <c r="CR17" s="78">
        <f t="shared" si="111"/>
        <v>0</v>
      </c>
      <c r="CS17" s="74"/>
      <c r="CT17" s="77">
        <f t="shared" si="112"/>
        <v>0</v>
      </c>
      <c r="CU17" s="74">
        <f t="shared" si="113"/>
        <v>0</v>
      </c>
      <c r="CV17" s="74">
        <f t="shared" si="114"/>
        <v>0</v>
      </c>
      <c r="CW17" s="74">
        <f t="shared" si="115"/>
        <v>0</v>
      </c>
      <c r="CX17" s="78">
        <f t="shared" si="116"/>
        <v>0</v>
      </c>
      <c r="CY17" s="74"/>
      <c r="CZ17" s="77">
        <f t="shared" si="117"/>
        <v>0</v>
      </c>
      <c r="DA17" s="78">
        <f t="shared" si="118"/>
        <v>0</v>
      </c>
      <c r="DB17" s="74"/>
      <c r="DC17" s="74"/>
      <c r="DD17" s="74"/>
      <c r="DE17" s="74"/>
      <c r="DF17" s="74"/>
      <c r="DG17" s="74"/>
      <c r="DH17" s="74" t="str">
        <f t="shared" si="70"/>
        <v/>
      </c>
      <c r="DI17" s="74"/>
      <c r="DJ17" s="260" t="b">
        <v>0</v>
      </c>
      <c r="DK17" s="74"/>
      <c r="DL17" s="74"/>
      <c r="DM17" s="74"/>
    </row>
    <row r="18" spans="1:117" ht="23.1" customHeight="1" x14ac:dyDescent="0.2">
      <c r="A18" s="253">
        <v>6</v>
      </c>
      <c r="B18" s="199"/>
      <c r="C18" s="200"/>
      <c r="D18" s="201"/>
      <c r="E18" s="202"/>
      <c r="F18" s="203"/>
      <c r="G18" s="204"/>
      <c r="H18" s="205"/>
      <c r="I18" s="375"/>
      <c r="J18" s="376"/>
      <c r="K18" s="19" t="str">
        <f t="shared" si="1"/>
        <v/>
      </c>
      <c r="L18" s="258"/>
      <c r="M18" s="259"/>
      <c r="N18" s="38"/>
      <c r="O18" s="105"/>
      <c r="P18" s="107"/>
      <c r="Q18" s="38"/>
      <c r="R18" s="105"/>
      <c r="S18" s="108"/>
      <c r="T18" s="38"/>
      <c r="U18" s="39"/>
      <c r="V18" s="40"/>
      <c r="W18" s="170"/>
      <c r="X18" s="107"/>
      <c r="Y18" s="39"/>
      <c r="Z18" s="107"/>
      <c r="AA18" s="207"/>
      <c r="AB18" s="207"/>
      <c r="AC18" s="373"/>
      <c r="AD18" s="374"/>
      <c r="AE18" s="183" t="str">
        <f t="shared" si="22"/>
        <v/>
      </c>
      <c r="AF18" s="194" t="str">
        <f t="shared" si="23"/>
        <v/>
      </c>
      <c r="AG18" s="303" t="str">
        <f t="shared" si="24"/>
        <v/>
      </c>
      <c r="AH18" s="208"/>
      <c r="AI18" s="209" t="str">
        <f t="shared" si="25"/>
        <v/>
      </c>
      <c r="AJ18" s="211"/>
      <c r="AK18" s="198" t="str">
        <f t="shared" si="26"/>
        <v/>
      </c>
      <c r="AT18" s="185">
        <f t="shared" si="71"/>
        <v>6</v>
      </c>
      <c r="AU18" s="11" t="str">
        <f t="shared" si="27"/>
        <v xml:space="preserve">Fahrt 6:___ </v>
      </c>
      <c r="AV18" s="84">
        <f t="shared" si="72"/>
        <v>0</v>
      </c>
      <c r="AW18" s="84">
        <f t="shared" si="73"/>
        <v>0</v>
      </c>
      <c r="AX18" s="74">
        <f t="shared" si="74"/>
        <v>0</v>
      </c>
      <c r="AY18" s="243" t="str">
        <f t="shared" si="29"/>
        <v/>
      </c>
      <c r="AZ18" s="85"/>
      <c r="BA18" s="83" t="str">
        <f t="shared" si="75"/>
        <v/>
      </c>
      <c r="BB18" s="83" t="str">
        <f t="shared" si="76"/>
        <v/>
      </c>
      <c r="BC18" s="74">
        <f t="shared" si="77"/>
        <v>1</v>
      </c>
      <c r="BD18" s="80" t="str">
        <f t="shared" si="78"/>
        <v/>
      </c>
      <c r="BE18" s="74">
        <f t="shared" si="79"/>
        <v>0</v>
      </c>
      <c r="BF18" s="74">
        <f t="shared" si="80"/>
        <v>0</v>
      </c>
      <c r="BG18" s="74"/>
      <c r="BH18" s="94">
        <f t="shared" si="81"/>
        <v>0</v>
      </c>
      <c r="BI18" s="90">
        <f t="shared" si="82"/>
        <v>0</v>
      </c>
      <c r="BJ18" s="74">
        <f t="shared" si="83"/>
        <v>0</v>
      </c>
      <c r="BK18" s="91">
        <f t="shared" si="84"/>
        <v>0</v>
      </c>
      <c r="BL18" s="74">
        <f t="shared" si="34"/>
        <v>0</v>
      </c>
      <c r="BM18" s="77">
        <f>IF(BL18=0,0,IF(AV18&gt;AW18,0,IF(BH18=$BI$2,'Hinweise-allg.Eingaben'!$S$6,IF(BH18&gt;$BM$2,'Hinweise-allg.Eingaben'!$S$5,IF(BH18&gt;$BM$3,'Hinweise-allg.Eingaben'!$S$4,0)))))</f>
        <v>0</v>
      </c>
      <c r="BN18" s="74">
        <f>IF($BL18=0,0,IF(AV18&gt;AW18,0,IF(BI18=$BI$2,'Hinweise-allg.Eingaben'!$S$6,IF(BI18&gt;$BM$2,'Hinweise-allg.Eingaben'!$S$5,IF(BI18&gt;$BM$3,'Hinweise-allg.Eingaben'!$S$4,0)))))</f>
        <v>0</v>
      </c>
      <c r="BO18" s="74">
        <f>IF($BL18=0,0,IF(AV18&gt;AW18,0,BJ18*'Hinweise-allg.Eingaben'!$S$6))</f>
        <v>0</v>
      </c>
      <c r="BP18" s="78">
        <f>IF($BL18=0,0,IF(AV18&gt;AW18,0,IF(BK18=$BI$2,'Hinweise-allg.Eingaben'!$S$6,IF(BK18&gt;$BM$2,'Hinweise-allg.Eingaben'!$S$5,IF(BK18&gt;$BM$3,'Hinweise-allg.Eingaben'!$S$4,0)))))</f>
        <v>0</v>
      </c>
      <c r="BQ18" s="77">
        <f t="shared" si="35"/>
        <v>0</v>
      </c>
      <c r="BR18" s="74">
        <f t="shared" si="85"/>
        <v>0</v>
      </c>
      <c r="BS18" s="74">
        <f t="shared" si="86"/>
        <v>0</v>
      </c>
      <c r="BT18" s="74">
        <f t="shared" si="87"/>
        <v>0</v>
      </c>
      <c r="BU18" s="74">
        <f t="shared" si="88"/>
        <v>0</v>
      </c>
      <c r="BV18" s="74">
        <f t="shared" si="89"/>
        <v>0</v>
      </c>
      <c r="BW18" s="74">
        <f t="shared" si="90"/>
        <v>0</v>
      </c>
      <c r="BX18" s="74">
        <f t="shared" si="91"/>
        <v>0</v>
      </c>
      <c r="BY18" s="74">
        <f t="shared" si="92"/>
        <v>0</v>
      </c>
      <c r="BZ18" s="74">
        <f t="shared" si="93"/>
        <v>0</v>
      </c>
      <c r="CA18" s="74">
        <f t="shared" si="94"/>
        <v>0</v>
      </c>
      <c r="CB18" s="78">
        <f t="shared" si="95"/>
        <v>0</v>
      </c>
      <c r="CC18" s="77">
        <f t="shared" si="96"/>
        <v>0</v>
      </c>
      <c r="CD18" s="74">
        <f t="shared" si="97"/>
        <v>0</v>
      </c>
      <c r="CE18" s="74">
        <f t="shared" si="98"/>
        <v>0</v>
      </c>
      <c r="CF18" s="77">
        <f t="shared" si="99"/>
        <v>0</v>
      </c>
      <c r="CG18" s="74">
        <f t="shared" si="100"/>
        <v>0</v>
      </c>
      <c r="CH18" s="78">
        <f t="shared" si="101"/>
        <v>0</v>
      </c>
      <c r="CI18" s="77">
        <f t="shared" si="102"/>
        <v>0</v>
      </c>
      <c r="CJ18" s="74">
        <f t="shared" si="103"/>
        <v>0</v>
      </c>
      <c r="CK18" s="78">
        <f t="shared" si="104"/>
        <v>0</v>
      </c>
      <c r="CL18" s="74">
        <f t="shared" si="105"/>
        <v>0</v>
      </c>
      <c r="CM18" s="74">
        <f t="shared" si="106"/>
        <v>0</v>
      </c>
      <c r="CN18" s="74">
        <f t="shared" si="107"/>
        <v>0</v>
      </c>
      <c r="CO18" s="77">
        <f t="shared" si="108"/>
        <v>0</v>
      </c>
      <c r="CP18" s="74">
        <f t="shared" si="109"/>
        <v>0</v>
      </c>
      <c r="CQ18" s="74">
        <f t="shared" si="110"/>
        <v>0</v>
      </c>
      <c r="CR18" s="78">
        <f t="shared" si="111"/>
        <v>0</v>
      </c>
      <c r="CS18" s="74"/>
      <c r="CT18" s="77">
        <f t="shared" si="112"/>
        <v>0</v>
      </c>
      <c r="CU18" s="74">
        <f t="shared" si="113"/>
        <v>0</v>
      </c>
      <c r="CV18" s="74">
        <f t="shared" si="114"/>
        <v>0</v>
      </c>
      <c r="CW18" s="74">
        <f t="shared" si="115"/>
        <v>0</v>
      </c>
      <c r="CX18" s="78">
        <f t="shared" si="116"/>
        <v>0</v>
      </c>
      <c r="CY18" s="74"/>
      <c r="CZ18" s="77">
        <f t="shared" si="117"/>
        <v>0</v>
      </c>
      <c r="DA18" s="78">
        <f t="shared" si="118"/>
        <v>0</v>
      </c>
      <c r="DB18" s="74"/>
      <c r="DC18" s="74"/>
      <c r="DD18" s="74"/>
      <c r="DE18" s="74"/>
      <c r="DF18" s="74"/>
      <c r="DG18" s="74"/>
      <c r="DH18" s="74" t="str">
        <f t="shared" si="70"/>
        <v/>
      </c>
      <c r="DI18" s="74"/>
      <c r="DJ18" s="260" t="b">
        <v>0</v>
      </c>
      <c r="DK18" s="74"/>
      <c r="DL18" s="74"/>
      <c r="DM18" s="74"/>
    </row>
    <row r="19" spans="1:117" ht="23.1" customHeight="1" x14ac:dyDescent="0.2">
      <c r="A19" s="253">
        <v>7</v>
      </c>
      <c r="B19" s="199"/>
      <c r="C19" s="200"/>
      <c r="D19" s="201"/>
      <c r="E19" s="202"/>
      <c r="F19" s="203"/>
      <c r="G19" s="204"/>
      <c r="H19" s="205"/>
      <c r="I19" s="375"/>
      <c r="J19" s="376"/>
      <c r="K19" s="19" t="str">
        <f t="shared" ref="K19:K34" si="119">IF(B19="","",IF(AW19-AV19=0,"",IF(AW19-AV19&lt;1,AW19-AV19,DAY(AW19-AV19)&amp;"Tg. "&amp;HOUR(AW19-AV19)&amp;"h "&amp;MINUTE(AW19-AV19)&amp;"min.")))</f>
        <v/>
      </c>
      <c r="L19" s="258"/>
      <c r="M19" s="259"/>
      <c r="N19" s="38"/>
      <c r="O19" s="105"/>
      <c r="P19" s="107"/>
      <c r="Q19" s="38"/>
      <c r="R19" s="105"/>
      <c r="S19" s="108"/>
      <c r="T19" s="38"/>
      <c r="U19" s="39"/>
      <c r="V19" s="40"/>
      <c r="W19" s="170"/>
      <c r="X19" s="107"/>
      <c r="Y19" s="39"/>
      <c r="Z19" s="107"/>
      <c r="AA19" s="207"/>
      <c r="AB19" s="207"/>
      <c r="AC19" s="373"/>
      <c r="AD19" s="374"/>
      <c r="AE19" s="183" t="str">
        <f t="shared" si="22"/>
        <v/>
      </c>
      <c r="AF19" s="194" t="str">
        <f t="shared" ref="AF19:AF34" si="120">IF(OR(B19="",L19="",SUM(BM19:BP19)=0),"",SUM(BM19:BP19))</f>
        <v/>
      </c>
      <c r="AG19" s="303" t="str">
        <f t="shared" ref="AG19:AG34" si="121">IF(OR(B19="",L19="",CX19=0),"",CX19)</f>
        <v/>
      </c>
      <c r="AH19" s="208"/>
      <c r="AI19" s="209" t="str">
        <f t="shared" ref="AI19:AI34" si="122">IF(AA19+AB19+AH19+IF(ISNUMBER(AG19),AG19,0)=0,"",AA19+AB19+AH19+IF(ISNUMBER(AG19),AG19,0))</f>
        <v/>
      </c>
      <c r="AJ19" s="210"/>
      <c r="AK19" s="198" t="str">
        <f t="shared" si="26"/>
        <v/>
      </c>
      <c r="AT19" s="185">
        <f t="shared" si="71"/>
        <v>7</v>
      </c>
      <c r="AU19" s="11" t="str">
        <f t="shared" si="27"/>
        <v xml:space="preserve">Fahrt 7:___ </v>
      </c>
      <c r="AV19" s="84">
        <f t="shared" si="72"/>
        <v>0</v>
      </c>
      <c r="AW19" s="84">
        <f t="shared" si="73"/>
        <v>0</v>
      </c>
      <c r="AX19" s="74">
        <f t="shared" si="74"/>
        <v>0</v>
      </c>
      <c r="AY19" s="243" t="str">
        <f t="shared" si="29"/>
        <v/>
      </c>
      <c r="AZ19" s="85"/>
      <c r="BA19" s="83" t="str">
        <f t="shared" si="75"/>
        <v/>
      </c>
      <c r="BB19" s="83" t="str">
        <f t="shared" si="76"/>
        <v/>
      </c>
      <c r="BC19" s="74">
        <f t="shared" si="77"/>
        <v>1</v>
      </c>
      <c r="BD19" s="80" t="str">
        <f t="shared" si="78"/>
        <v/>
      </c>
      <c r="BE19" s="74">
        <f t="shared" si="79"/>
        <v>0</v>
      </c>
      <c r="BF19" s="74">
        <f t="shared" si="80"/>
        <v>0</v>
      </c>
      <c r="BG19" s="74"/>
      <c r="BH19" s="94">
        <f t="shared" si="81"/>
        <v>0</v>
      </c>
      <c r="BI19" s="90">
        <f t="shared" si="82"/>
        <v>0</v>
      </c>
      <c r="BJ19" s="74">
        <f t="shared" si="83"/>
        <v>0</v>
      </c>
      <c r="BK19" s="91">
        <f t="shared" si="84"/>
        <v>0</v>
      </c>
      <c r="BL19" s="74">
        <f t="shared" si="34"/>
        <v>0</v>
      </c>
      <c r="BM19" s="77">
        <f>IF(BL19=0,0,IF(AV19&gt;AW19,0,IF(BH19=$BI$2,'Hinweise-allg.Eingaben'!$S$6,IF(BH19&gt;$BM$2,'Hinweise-allg.Eingaben'!$S$5,IF(BH19&gt;$BM$3,'Hinweise-allg.Eingaben'!$S$4,0)))))</f>
        <v>0</v>
      </c>
      <c r="BN19" s="74">
        <f>IF($BL19=0,0,IF(AV19&gt;AW19,0,IF(BI19=$BI$2,'Hinweise-allg.Eingaben'!$S$6,IF(BI19&gt;$BM$2,'Hinweise-allg.Eingaben'!$S$5,IF(BI19&gt;$BM$3,'Hinweise-allg.Eingaben'!$S$4,0)))))</f>
        <v>0</v>
      </c>
      <c r="BO19" s="74">
        <f>IF($BL19=0,0,IF(AV19&gt;AW19,0,BJ19*'Hinweise-allg.Eingaben'!$S$6))</f>
        <v>0</v>
      </c>
      <c r="BP19" s="78">
        <f>IF($BL19=0,0,IF(AV19&gt;AW19,0,IF(BK19=$BI$2,'Hinweise-allg.Eingaben'!$S$6,IF(BK19&gt;$BM$2,'Hinweise-allg.Eingaben'!$S$5,IF(BK19&gt;$BM$3,'Hinweise-allg.Eingaben'!$S$4,0)))))</f>
        <v>0</v>
      </c>
      <c r="BQ19" s="77">
        <f t="shared" si="35"/>
        <v>0</v>
      </c>
      <c r="BR19" s="74">
        <f t="shared" si="85"/>
        <v>0</v>
      </c>
      <c r="BS19" s="74">
        <f t="shared" si="86"/>
        <v>0</v>
      </c>
      <c r="BT19" s="74">
        <f t="shared" si="87"/>
        <v>0</v>
      </c>
      <c r="BU19" s="74">
        <f t="shared" si="88"/>
        <v>0</v>
      </c>
      <c r="BV19" s="74">
        <f t="shared" si="89"/>
        <v>0</v>
      </c>
      <c r="BW19" s="74">
        <f t="shared" si="90"/>
        <v>0</v>
      </c>
      <c r="BX19" s="74">
        <f t="shared" si="91"/>
        <v>0</v>
      </c>
      <c r="BY19" s="74">
        <f t="shared" si="92"/>
        <v>0</v>
      </c>
      <c r="BZ19" s="74">
        <f t="shared" si="93"/>
        <v>0</v>
      </c>
      <c r="CA19" s="74">
        <f t="shared" si="94"/>
        <v>0</v>
      </c>
      <c r="CB19" s="78">
        <f t="shared" si="95"/>
        <v>0</v>
      </c>
      <c r="CC19" s="77">
        <f t="shared" si="96"/>
        <v>0</v>
      </c>
      <c r="CD19" s="74">
        <f t="shared" si="97"/>
        <v>0</v>
      </c>
      <c r="CE19" s="74">
        <f t="shared" si="98"/>
        <v>0</v>
      </c>
      <c r="CF19" s="77">
        <f t="shared" si="99"/>
        <v>0</v>
      </c>
      <c r="CG19" s="74">
        <f t="shared" si="100"/>
        <v>0</v>
      </c>
      <c r="CH19" s="78">
        <f t="shared" si="101"/>
        <v>0</v>
      </c>
      <c r="CI19" s="77">
        <f t="shared" si="102"/>
        <v>0</v>
      </c>
      <c r="CJ19" s="74">
        <f t="shared" si="103"/>
        <v>0</v>
      </c>
      <c r="CK19" s="78">
        <f t="shared" si="104"/>
        <v>0</v>
      </c>
      <c r="CL19" s="74">
        <f t="shared" si="105"/>
        <v>0</v>
      </c>
      <c r="CM19" s="74">
        <f t="shared" si="106"/>
        <v>0</v>
      </c>
      <c r="CN19" s="74">
        <f t="shared" si="107"/>
        <v>0</v>
      </c>
      <c r="CO19" s="77">
        <f t="shared" si="108"/>
        <v>0</v>
      </c>
      <c r="CP19" s="74">
        <f t="shared" si="109"/>
        <v>0</v>
      </c>
      <c r="CQ19" s="74">
        <f t="shared" si="110"/>
        <v>0</v>
      </c>
      <c r="CR19" s="78">
        <f t="shared" si="111"/>
        <v>0</v>
      </c>
      <c r="CS19" s="74"/>
      <c r="CT19" s="77">
        <f t="shared" si="112"/>
        <v>0</v>
      </c>
      <c r="CU19" s="74">
        <f t="shared" si="113"/>
        <v>0</v>
      </c>
      <c r="CV19" s="74">
        <f t="shared" si="114"/>
        <v>0</v>
      </c>
      <c r="CW19" s="74">
        <f t="shared" si="115"/>
        <v>0</v>
      </c>
      <c r="CX19" s="78">
        <f t="shared" si="116"/>
        <v>0</v>
      </c>
      <c r="CY19" s="74"/>
      <c r="CZ19" s="77">
        <f t="shared" si="117"/>
        <v>0</v>
      </c>
      <c r="DA19" s="78">
        <f t="shared" si="118"/>
        <v>0</v>
      </c>
      <c r="DB19" s="74"/>
      <c r="DC19" s="74"/>
      <c r="DD19" s="74"/>
      <c r="DE19" s="74"/>
      <c r="DF19" s="74"/>
      <c r="DG19" s="74"/>
      <c r="DH19" s="74" t="str">
        <f t="shared" si="70"/>
        <v/>
      </c>
      <c r="DI19" s="74"/>
      <c r="DJ19" s="260" t="b">
        <v>0</v>
      </c>
      <c r="DK19" s="74"/>
      <c r="DL19" s="74"/>
      <c r="DM19" s="74"/>
    </row>
    <row r="20" spans="1:117" ht="22.5" customHeight="1" x14ac:dyDescent="0.2">
      <c r="A20" s="253">
        <v>8</v>
      </c>
      <c r="B20" s="199"/>
      <c r="C20" s="200"/>
      <c r="D20" s="201"/>
      <c r="E20" s="202"/>
      <c r="F20" s="203"/>
      <c r="G20" s="204"/>
      <c r="H20" s="205"/>
      <c r="I20" s="375"/>
      <c r="J20" s="376"/>
      <c r="K20" s="19" t="str">
        <f t="shared" si="119"/>
        <v/>
      </c>
      <c r="L20" s="258"/>
      <c r="M20" s="259"/>
      <c r="N20" s="38"/>
      <c r="O20" s="105"/>
      <c r="P20" s="107"/>
      <c r="Q20" s="38"/>
      <c r="R20" s="105"/>
      <c r="S20" s="108"/>
      <c r="T20" s="38"/>
      <c r="U20" s="39"/>
      <c r="V20" s="40"/>
      <c r="W20" s="170"/>
      <c r="X20" s="107"/>
      <c r="Y20" s="39"/>
      <c r="Z20" s="107"/>
      <c r="AA20" s="207"/>
      <c r="AB20" s="207"/>
      <c r="AC20" s="373"/>
      <c r="AD20" s="374"/>
      <c r="AE20" s="183" t="str">
        <f t="shared" si="22"/>
        <v/>
      </c>
      <c r="AF20" s="194" t="str">
        <f t="shared" si="120"/>
        <v/>
      </c>
      <c r="AG20" s="303" t="str">
        <f t="shared" si="121"/>
        <v/>
      </c>
      <c r="AH20" s="208"/>
      <c r="AI20" s="209" t="str">
        <f t="shared" si="122"/>
        <v/>
      </c>
      <c r="AJ20" s="210"/>
      <c r="AK20" s="198" t="str">
        <f t="shared" si="26"/>
        <v/>
      </c>
      <c r="AT20" s="185">
        <f t="shared" si="71"/>
        <v>8</v>
      </c>
      <c r="AU20" s="11" t="str">
        <f t="shared" si="27"/>
        <v xml:space="preserve">Fahrt 8:___ </v>
      </c>
      <c r="AV20" s="84">
        <f t="shared" si="72"/>
        <v>0</v>
      </c>
      <c r="AW20" s="84">
        <f t="shared" si="73"/>
        <v>0</v>
      </c>
      <c r="AX20" s="74">
        <f t="shared" si="74"/>
        <v>0</v>
      </c>
      <c r="AY20" s="243" t="str">
        <f t="shared" si="29"/>
        <v/>
      </c>
      <c r="AZ20" s="85"/>
      <c r="BA20" s="83" t="str">
        <f t="shared" si="75"/>
        <v/>
      </c>
      <c r="BB20" s="83" t="str">
        <f t="shared" si="76"/>
        <v/>
      </c>
      <c r="BC20" s="74">
        <f t="shared" si="77"/>
        <v>1</v>
      </c>
      <c r="BD20" s="80" t="str">
        <f t="shared" si="78"/>
        <v/>
      </c>
      <c r="BE20" s="74">
        <f t="shared" si="79"/>
        <v>0</v>
      </c>
      <c r="BF20" s="74">
        <f t="shared" si="80"/>
        <v>0</v>
      </c>
      <c r="BG20" s="74"/>
      <c r="BH20" s="94">
        <f t="shared" si="81"/>
        <v>0</v>
      </c>
      <c r="BI20" s="90">
        <f t="shared" si="82"/>
        <v>0</v>
      </c>
      <c r="BJ20" s="74">
        <f t="shared" si="83"/>
        <v>0</v>
      </c>
      <c r="BK20" s="91">
        <f t="shared" si="84"/>
        <v>0</v>
      </c>
      <c r="BL20" s="74">
        <f t="shared" si="34"/>
        <v>0</v>
      </c>
      <c r="BM20" s="77">
        <f>IF(BL20=0,0,IF(AV20&gt;AW20,0,IF(BH20=$BI$2,'Hinweise-allg.Eingaben'!$S$6,IF(BH20&gt;$BM$2,'Hinweise-allg.Eingaben'!$S$5,IF(BH20&gt;$BM$3,'Hinweise-allg.Eingaben'!$S$4,0)))))</f>
        <v>0</v>
      </c>
      <c r="BN20" s="74">
        <f>IF($BL20=0,0,IF(AV20&gt;AW20,0,IF(BI20=$BI$2,'Hinweise-allg.Eingaben'!$S$6,IF(BI20&gt;$BM$2,'Hinweise-allg.Eingaben'!$S$5,IF(BI20&gt;$BM$3,'Hinweise-allg.Eingaben'!$S$4,0)))))</f>
        <v>0</v>
      </c>
      <c r="BO20" s="74">
        <f>IF($BL20=0,0,IF(AV20&gt;AW20,0,BJ20*'Hinweise-allg.Eingaben'!$S$6))</f>
        <v>0</v>
      </c>
      <c r="BP20" s="78">
        <f>IF($BL20=0,0,IF(AV20&gt;AW20,0,IF(BK20=$BI$2,'Hinweise-allg.Eingaben'!$S$6,IF(BK20&gt;$BM$2,'Hinweise-allg.Eingaben'!$S$5,IF(BK20&gt;$BM$3,'Hinweise-allg.Eingaben'!$S$4,0)))))</f>
        <v>0</v>
      </c>
      <c r="BQ20" s="77">
        <f t="shared" si="35"/>
        <v>0</v>
      </c>
      <c r="BR20" s="74">
        <f t="shared" si="85"/>
        <v>0</v>
      </c>
      <c r="BS20" s="74">
        <f t="shared" si="86"/>
        <v>0</v>
      </c>
      <c r="BT20" s="74">
        <f t="shared" si="87"/>
        <v>0</v>
      </c>
      <c r="BU20" s="74">
        <f t="shared" si="88"/>
        <v>0</v>
      </c>
      <c r="BV20" s="74">
        <f t="shared" si="89"/>
        <v>0</v>
      </c>
      <c r="BW20" s="74">
        <f t="shared" si="90"/>
        <v>0</v>
      </c>
      <c r="BX20" s="74">
        <f t="shared" si="91"/>
        <v>0</v>
      </c>
      <c r="BY20" s="74">
        <f t="shared" si="92"/>
        <v>0</v>
      </c>
      <c r="BZ20" s="74">
        <f t="shared" si="93"/>
        <v>0</v>
      </c>
      <c r="CA20" s="74">
        <f t="shared" si="94"/>
        <v>0</v>
      </c>
      <c r="CB20" s="78">
        <f t="shared" si="95"/>
        <v>0</v>
      </c>
      <c r="CC20" s="77">
        <f t="shared" si="96"/>
        <v>0</v>
      </c>
      <c r="CD20" s="74">
        <f t="shared" si="97"/>
        <v>0</v>
      </c>
      <c r="CE20" s="74">
        <f t="shared" si="98"/>
        <v>0</v>
      </c>
      <c r="CF20" s="77">
        <f t="shared" si="99"/>
        <v>0</v>
      </c>
      <c r="CG20" s="74">
        <f t="shared" si="100"/>
        <v>0</v>
      </c>
      <c r="CH20" s="78">
        <f t="shared" si="101"/>
        <v>0</v>
      </c>
      <c r="CI20" s="77">
        <f t="shared" si="102"/>
        <v>0</v>
      </c>
      <c r="CJ20" s="74">
        <f t="shared" si="103"/>
        <v>0</v>
      </c>
      <c r="CK20" s="78">
        <f t="shared" si="104"/>
        <v>0</v>
      </c>
      <c r="CL20" s="74">
        <f t="shared" si="105"/>
        <v>0</v>
      </c>
      <c r="CM20" s="74">
        <f t="shared" si="106"/>
        <v>0</v>
      </c>
      <c r="CN20" s="74">
        <f t="shared" si="107"/>
        <v>0</v>
      </c>
      <c r="CO20" s="77">
        <f t="shared" si="108"/>
        <v>0</v>
      </c>
      <c r="CP20" s="74">
        <f t="shared" si="109"/>
        <v>0</v>
      </c>
      <c r="CQ20" s="74">
        <f t="shared" si="110"/>
        <v>0</v>
      </c>
      <c r="CR20" s="78">
        <f t="shared" si="111"/>
        <v>0</v>
      </c>
      <c r="CS20" s="74"/>
      <c r="CT20" s="77">
        <f t="shared" si="112"/>
        <v>0</v>
      </c>
      <c r="CU20" s="74">
        <f t="shared" si="113"/>
        <v>0</v>
      </c>
      <c r="CV20" s="74">
        <f t="shared" si="114"/>
        <v>0</v>
      </c>
      <c r="CW20" s="74">
        <f t="shared" si="115"/>
        <v>0</v>
      </c>
      <c r="CX20" s="78">
        <f t="shared" si="116"/>
        <v>0</v>
      </c>
      <c r="CY20" s="74"/>
      <c r="CZ20" s="77">
        <f t="shared" si="117"/>
        <v>0</v>
      </c>
      <c r="DA20" s="78">
        <f t="shared" si="118"/>
        <v>0</v>
      </c>
      <c r="DB20" s="74"/>
      <c r="DC20" s="74"/>
      <c r="DD20" s="74"/>
      <c r="DE20" s="74"/>
      <c r="DF20" s="74"/>
      <c r="DG20" s="74"/>
      <c r="DH20" s="74" t="str">
        <f t="shared" si="70"/>
        <v/>
      </c>
      <c r="DI20" s="74"/>
      <c r="DJ20" s="260" t="b">
        <v>0</v>
      </c>
      <c r="DK20" s="74"/>
      <c r="DL20" s="74"/>
      <c r="DM20" s="74"/>
    </row>
    <row r="21" spans="1:117" ht="23.1" customHeight="1" x14ac:dyDescent="0.2">
      <c r="A21" s="253">
        <v>9</v>
      </c>
      <c r="B21" s="199"/>
      <c r="C21" s="200"/>
      <c r="D21" s="201"/>
      <c r="E21" s="202"/>
      <c r="F21" s="203"/>
      <c r="G21" s="204"/>
      <c r="H21" s="205"/>
      <c r="I21" s="375"/>
      <c r="J21" s="376"/>
      <c r="K21" s="19" t="str">
        <f t="shared" si="119"/>
        <v/>
      </c>
      <c r="L21" s="258"/>
      <c r="M21" s="259"/>
      <c r="N21" s="38"/>
      <c r="O21" s="105"/>
      <c r="P21" s="107"/>
      <c r="Q21" s="38"/>
      <c r="R21" s="105"/>
      <c r="S21" s="108"/>
      <c r="T21" s="38"/>
      <c r="U21" s="39"/>
      <c r="V21" s="40"/>
      <c r="W21" s="170"/>
      <c r="X21" s="107"/>
      <c r="Y21" s="39"/>
      <c r="Z21" s="107"/>
      <c r="AA21" s="207"/>
      <c r="AB21" s="207"/>
      <c r="AC21" s="373"/>
      <c r="AD21" s="374"/>
      <c r="AE21" s="183" t="str">
        <f t="shared" si="22"/>
        <v/>
      </c>
      <c r="AF21" s="194" t="str">
        <f t="shared" si="120"/>
        <v/>
      </c>
      <c r="AG21" s="303" t="str">
        <f t="shared" si="121"/>
        <v/>
      </c>
      <c r="AH21" s="208"/>
      <c r="AI21" s="209" t="str">
        <f t="shared" si="122"/>
        <v/>
      </c>
      <c r="AJ21" s="211"/>
      <c r="AK21" s="198" t="str">
        <f t="shared" si="26"/>
        <v/>
      </c>
      <c r="AT21" s="185">
        <f t="shared" si="71"/>
        <v>9</v>
      </c>
      <c r="AU21" s="11" t="str">
        <f t="shared" si="27"/>
        <v xml:space="preserve">Fahrt 9:___ </v>
      </c>
      <c r="AV21" s="84">
        <f t="shared" si="72"/>
        <v>0</v>
      </c>
      <c r="AW21" s="84">
        <f t="shared" si="73"/>
        <v>0</v>
      </c>
      <c r="AX21" s="74">
        <f t="shared" si="74"/>
        <v>0</v>
      </c>
      <c r="AY21" s="243" t="str">
        <f t="shared" si="29"/>
        <v/>
      </c>
      <c r="AZ21" s="85"/>
      <c r="BA21" s="83" t="str">
        <f t="shared" si="75"/>
        <v/>
      </c>
      <c r="BB21" s="83" t="str">
        <f t="shared" si="76"/>
        <v/>
      </c>
      <c r="BC21" s="74">
        <f t="shared" si="77"/>
        <v>1</v>
      </c>
      <c r="BD21" s="80" t="str">
        <f t="shared" si="78"/>
        <v/>
      </c>
      <c r="BE21" s="74">
        <f t="shared" si="79"/>
        <v>0</v>
      </c>
      <c r="BF21" s="74">
        <f t="shared" si="80"/>
        <v>0</v>
      </c>
      <c r="BG21" s="74"/>
      <c r="BH21" s="94">
        <f t="shared" si="81"/>
        <v>0</v>
      </c>
      <c r="BI21" s="90">
        <f t="shared" si="82"/>
        <v>0</v>
      </c>
      <c r="BJ21" s="74">
        <f t="shared" si="83"/>
        <v>0</v>
      </c>
      <c r="BK21" s="91">
        <f t="shared" si="84"/>
        <v>0</v>
      </c>
      <c r="BL21" s="74">
        <f t="shared" si="34"/>
        <v>0</v>
      </c>
      <c r="BM21" s="77">
        <f>IF(BL21=0,0,IF(AV21&gt;AW21,0,IF(BH21=$BI$2,'Hinweise-allg.Eingaben'!$S$6,IF(BH21&gt;$BM$2,'Hinweise-allg.Eingaben'!$S$5,IF(BH21&gt;$BM$3,'Hinweise-allg.Eingaben'!$S$4,0)))))</f>
        <v>0</v>
      </c>
      <c r="BN21" s="74">
        <f>IF($BL21=0,0,IF(AV21&gt;AW21,0,IF(BI21=$BI$2,'Hinweise-allg.Eingaben'!$S$6,IF(BI21&gt;$BM$2,'Hinweise-allg.Eingaben'!$S$5,IF(BI21&gt;$BM$3,'Hinweise-allg.Eingaben'!$S$4,0)))))</f>
        <v>0</v>
      </c>
      <c r="BO21" s="74">
        <f>IF($BL21=0,0,IF(AV21&gt;AW21,0,BJ21*'Hinweise-allg.Eingaben'!$S$6))</f>
        <v>0</v>
      </c>
      <c r="BP21" s="78">
        <f>IF($BL21=0,0,IF(AV21&gt;AW21,0,IF(BK21=$BI$2,'Hinweise-allg.Eingaben'!$S$6,IF(BK21&gt;$BM$2,'Hinweise-allg.Eingaben'!$S$5,IF(BK21&gt;$BM$3,'Hinweise-allg.Eingaben'!$S$4,0)))))</f>
        <v>0</v>
      </c>
      <c r="BQ21" s="77">
        <f t="shared" si="35"/>
        <v>0</v>
      </c>
      <c r="BR21" s="74">
        <f t="shared" si="85"/>
        <v>0</v>
      </c>
      <c r="BS21" s="74">
        <f t="shared" si="86"/>
        <v>0</v>
      </c>
      <c r="BT21" s="74">
        <f t="shared" si="87"/>
        <v>0</v>
      </c>
      <c r="BU21" s="74">
        <f t="shared" si="88"/>
        <v>0</v>
      </c>
      <c r="BV21" s="74">
        <f t="shared" si="89"/>
        <v>0</v>
      </c>
      <c r="BW21" s="74">
        <f t="shared" si="90"/>
        <v>0</v>
      </c>
      <c r="BX21" s="74">
        <f t="shared" si="91"/>
        <v>0</v>
      </c>
      <c r="BY21" s="74">
        <f t="shared" si="92"/>
        <v>0</v>
      </c>
      <c r="BZ21" s="74">
        <f t="shared" si="93"/>
        <v>0</v>
      </c>
      <c r="CA21" s="74">
        <f t="shared" si="94"/>
        <v>0</v>
      </c>
      <c r="CB21" s="78">
        <f t="shared" si="95"/>
        <v>0</v>
      </c>
      <c r="CC21" s="77">
        <f t="shared" si="96"/>
        <v>0</v>
      </c>
      <c r="CD21" s="74">
        <f t="shared" si="97"/>
        <v>0</v>
      </c>
      <c r="CE21" s="74">
        <f t="shared" si="98"/>
        <v>0</v>
      </c>
      <c r="CF21" s="77">
        <f t="shared" si="99"/>
        <v>0</v>
      </c>
      <c r="CG21" s="74">
        <f t="shared" si="100"/>
        <v>0</v>
      </c>
      <c r="CH21" s="78">
        <f t="shared" si="101"/>
        <v>0</v>
      </c>
      <c r="CI21" s="77">
        <f t="shared" si="102"/>
        <v>0</v>
      </c>
      <c r="CJ21" s="74">
        <f t="shared" si="103"/>
        <v>0</v>
      </c>
      <c r="CK21" s="78">
        <f t="shared" si="104"/>
        <v>0</v>
      </c>
      <c r="CL21" s="74">
        <f t="shared" si="105"/>
        <v>0</v>
      </c>
      <c r="CM21" s="74">
        <f t="shared" si="106"/>
        <v>0</v>
      </c>
      <c r="CN21" s="74">
        <f t="shared" si="107"/>
        <v>0</v>
      </c>
      <c r="CO21" s="77">
        <f t="shared" si="108"/>
        <v>0</v>
      </c>
      <c r="CP21" s="74">
        <f t="shared" si="109"/>
        <v>0</v>
      </c>
      <c r="CQ21" s="74">
        <f t="shared" si="110"/>
        <v>0</v>
      </c>
      <c r="CR21" s="78">
        <f t="shared" si="111"/>
        <v>0</v>
      </c>
      <c r="CS21" s="74"/>
      <c r="CT21" s="77">
        <f t="shared" si="112"/>
        <v>0</v>
      </c>
      <c r="CU21" s="74">
        <f t="shared" si="113"/>
        <v>0</v>
      </c>
      <c r="CV21" s="74">
        <f t="shared" si="114"/>
        <v>0</v>
      </c>
      <c r="CW21" s="74">
        <f t="shared" si="115"/>
        <v>0</v>
      </c>
      <c r="CX21" s="78">
        <f t="shared" si="116"/>
        <v>0</v>
      </c>
      <c r="CY21" s="74"/>
      <c r="CZ21" s="77">
        <f t="shared" si="117"/>
        <v>0</v>
      </c>
      <c r="DA21" s="78">
        <f t="shared" si="118"/>
        <v>0</v>
      </c>
      <c r="DB21" s="74"/>
      <c r="DC21" s="74"/>
      <c r="DD21" s="74"/>
      <c r="DE21" s="74"/>
      <c r="DF21" s="74"/>
      <c r="DG21" s="74"/>
      <c r="DH21" s="74" t="str">
        <f t="shared" si="70"/>
        <v/>
      </c>
      <c r="DI21" s="74"/>
      <c r="DJ21" s="260" t="b">
        <v>0</v>
      </c>
      <c r="DK21" s="74"/>
      <c r="DL21" s="74"/>
      <c r="DM21" s="74"/>
    </row>
    <row r="22" spans="1:117" ht="23.1" customHeight="1" x14ac:dyDescent="0.2">
      <c r="A22" s="253">
        <v>10</v>
      </c>
      <c r="B22" s="199"/>
      <c r="C22" s="200"/>
      <c r="D22" s="201"/>
      <c r="E22" s="202"/>
      <c r="F22" s="203"/>
      <c r="G22" s="204"/>
      <c r="H22" s="205"/>
      <c r="I22" s="375"/>
      <c r="J22" s="376"/>
      <c r="K22" s="19" t="str">
        <f t="shared" si="119"/>
        <v/>
      </c>
      <c r="L22" s="258"/>
      <c r="M22" s="259"/>
      <c r="N22" s="38"/>
      <c r="O22" s="105"/>
      <c r="P22" s="107"/>
      <c r="Q22" s="38"/>
      <c r="R22" s="105"/>
      <c r="S22" s="108"/>
      <c r="T22" s="38"/>
      <c r="U22" s="39"/>
      <c r="V22" s="40"/>
      <c r="W22" s="170"/>
      <c r="X22" s="107"/>
      <c r="Y22" s="39"/>
      <c r="Z22" s="107"/>
      <c r="AA22" s="207"/>
      <c r="AB22" s="207"/>
      <c r="AC22" s="373"/>
      <c r="AD22" s="374"/>
      <c r="AE22" s="183" t="str">
        <f t="shared" si="22"/>
        <v/>
      </c>
      <c r="AF22" s="194" t="str">
        <f t="shared" si="120"/>
        <v/>
      </c>
      <c r="AG22" s="303" t="str">
        <f t="shared" si="121"/>
        <v/>
      </c>
      <c r="AH22" s="208"/>
      <c r="AI22" s="209" t="str">
        <f t="shared" si="122"/>
        <v/>
      </c>
      <c r="AJ22" s="210"/>
      <c r="AK22" s="198" t="str">
        <f t="shared" si="26"/>
        <v/>
      </c>
      <c r="AT22" s="185">
        <f t="shared" si="71"/>
        <v>10</v>
      </c>
      <c r="AU22" s="11" t="str">
        <f t="shared" si="27"/>
        <v xml:space="preserve">Fahrt 10:___ </v>
      </c>
      <c r="AV22" s="84">
        <f t="shared" si="72"/>
        <v>0</v>
      </c>
      <c r="AW22" s="84">
        <f t="shared" si="73"/>
        <v>0</v>
      </c>
      <c r="AX22" s="74">
        <f t="shared" si="74"/>
        <v>0</v>
      </c>
      <c r="AY22" s="243" t="str">
        <f t="shared" si="29"/>
        <v/>
      </c>
      <c r="AZ22" s="85"/>
      <c r="BA22" s="83" t="str">
        <f t="shared" si="75"/>
        <v/>
      </c>
      <c r="BB22" s="83" t="str">
        <f t="shared" si="76"/>
        <v/>
      </c>
      <c r="BC22" s="74">
        <f t="shared" si="77"/>
        <v>1</v>
      </c>
      <c r="BD22" s="80" t="str">
        <f t="shared" si="78"/>
        <v/>
      </c>
      <c r="BE22" s="74">
        <f t="shared" si="79"/>
        <v>0</v>
      </c>
      <c r="BF22" s="74">
        <f t="shared" si="80"/>
        <v>0</v>
      </c>
      <c r="BG22" s="74"/>
      <c r="BH22" s="94">
        <f t="shared" si="81"/>
        <v>0</v>
      </c>
      <c r="BI22" s="90">
        <f t="shared" si="82"/>
        <v>0</v>
      </c>
      <c r="BJ22" s="74">
        <f t="shared" si="83"/>
        <v>0</v>
      </c>
      <c r="BK22" s="91">
        <f t="shared" si="84"/>
        <v>0</v>
      </c>
      <c r="BL22" s="74">
        <f t="shared" si="34"/>
        <v>0</v>
      </c>
      <c r="BM22" s="77">
        <f>IF(BL22=0,0,IF(AV22&gt;AW22,0,IF(BH22=$BI$2,'Hinweise-allg.Eingaben'!$S$6,IF(BH22&gt;$BM$2,'Hinweise-allg.Eingaben'!$S$5,IF(BH22&gt;$BM$3,'Hinweise-allg.Eingaben'!$S$4,0)))))</f>
        <v>0</v>
      </c>
      <c r="BN22" s="74">
        <f>IF($BL22=0,0,IF(AV22&gt;AW22,0,IF(BI22=$BI$2,'Hinweise-allg.Eingaben'!$S$6,IF(BI22&gt;$BM$2,'Hinweise-allg.Eingaben'!$S$5,IF(BI22&gt;$BM$3,'Hinweise-allg.Eingaben'!$S$4,0)))))</f>
        <v>0</v>
      </c>
      <c r="BO22" s="74">
        <f>IF($BL22=0,0,IF(AV22&gt;AW22,0,BJ22*'Hinweise-allg.Eingaben'!$S$6))</f>
        <v>0</v>
      </c>
      <c r="BP22" s="78">
        <f>IF($BL22=0,0,IF(AV22&gt;AW22,0,IF(BK22=$BI$2,'Hinweise-allg.Eingaben'!$S$6,IF(BK22&gt;$BM$2,'Hinweise-allg.Eingaben'!$S$5,IF(BK22&gt;$BM$3,'Hinweise-allg.Eingaben'!$S$4,0)))))</f>
        <v>0</v>
      </c>
      <c r="BQ22" s="77">
        <f t="shared" si="35"/>
        <v>0</v>
      </c>
      <c r="BR22" s="74">
        <f t="shared" si="85"/>
        <v>0</v>
      </c>
      <c r="BS22" s="74">
        <f t="shared" si="86"/>
        <v>0</v>
      </c>
      <c r="BT22" s="74">
        <f t="shared" si="87"/>
        <v>0</v>
      </c>
      <c r="BU22" s="74">
        <f t="shared" si="88"/>
        <v>0</v>
      </c>
      <c r="BV22" s="74">
        <f t="shared" si="89"/>
        <v>0</v>
      </c>
      <c r="BW22" s="74">
        <f t="shared" si="90"/>
        <v>0</v>
      </c>
      <c r="BX22" s="74">
        <f t="shared" si="91"/>
        <v>0</v>
      </c>
      <c r="BY22" s="74">
        <f t="shared" si="92"/>
        <v>0</v>
      </c>
      <c r="BZ22" s="74">
        <f t="shared" si="93"/>
        <v>0</v>
      </c>
      <c r="CA22" s="74">
        <f t="shared" si="94"/>
        <v>0</v>
      </c>
      <c r="CB22" s="78">
        <f t="shared" si="95"/>
        <v>0</v>
      </c>
      <c r="CC22" s="77">
        <f t="shared" si="96"/>
        <v>0</v>
      </c>
      <c r="CD22" s="74">
        <f t="shared" si="97"/>
        <v>0</v>
      </c>
      <c r="CE22" s="74">
        <f t="shared" si="98"/>
        <v>0</v>
      </c>
      <c r="CF22" s="77">
        <f t="shared" si="99"/>
        <v>0</v>
      </c>
      <c r="CG22" s="74">
        <f t="shared" si="100"/>
        <v>0</v>
      </c>
      <c r="CH22" s="78">
        <f t="shared" si="101"/>
        <v>0</v>
      </c>
      <c r="CI22" s="77">
        <f t="shared" si="102"/>
        <v>0</v>
      </c>
      <c r="CJ22" s="74">
        <f t="shared" si="103"/>
        <v>0</v>
      </c>
      <c r="CK22" s="78">
        <f t="shared" si="104"/>
        <v>0</v>
      </c>
      <c r="CL22" s="74">
        <f t="shared" si="105"/>
        <v>0</v>
      </c>
      <c r="CM22" s="74">
        <f t="shared" si="106"/>
        <v>0</v>
      </c>
      <c r="CN22" s="74">
        <f t="shared" si="107"/>
        <v>0</v>
      </c>
      <c r="CO22" s="77">
        <f t="shared" si="108"/>
        <v>0</v>
      </c>
      <c r="CP22" s="74">
        <f t="shared" si="109"/>
        <v>0</v>
      </c>
      <c r="CQ22" s="74">
        <f t="shared" si="110"/>
        <v>0</v>
      </c>
      <c r="CR22" s="78">
        <f t="shared" si="111"/>
        <v>0</v>
      </c>
      <c r="CS22" s="74"/>
      <c r="CT22" s="77">
        <f t="shared" si="112"/>
        <v>0</v>
      </c>
      <c r="CU22" s="74">
        <f t="shared" si="113"/>
        <v>0</v>
      </c>
      <c r="CV22" s="74">
        <f t="shared" si="114"/>
        <v>0</v>
      </c>
      <c r="CW22" s="74">
        <f t="shared" si="115"/>
        <v>0</v>
      </c>
      <c r="CX22" s="78">
        <f t="shared" si="116"/>
        <v>0</v>
      </c>
      <c r="CY22" s="74"/>
      <c r="CZ22" s="77">
        <f t="shared" si="117"/>
        <v>0</v>
      </c>
      <c r="DA22" s="78">
        <f t="shared" si="118"/>
        <v>0</v>
      </c>
      <c r="DB22" s="74"/>
      <c r="DC22" s="74"/>
      <c r="DD22" s="74"/>
      <c r="DE22" s="74"/>
      <c r="DF22" s="74"/>
      <c r="DG22" s="74"/>
      <c r="DH22" s="74" t="str">
        <f t="shared" si="70"/>
        <v/>
      </c>
      <c r="DI22" s="74"/>
      <c r="DJ22" s="260" t="b">
        <v>0</v>
      </c>
      <c r="DK22" s="74"/>
      <c r="DL22" s="74"/>
      <c r="DM22" s="74"/>
    </row>
    <row r="23" spans="1:117" ht="23.1" customHeight="1" x14ac:dyDescent="0.2">
      <c r="A23" s="253">
        <v>11</v>
      </c>
      <c r="B23" s="199"/>
      <c r="C23" s="200"/>
      <c r="D23" s="201"/>
      <c r="E23" s="202"/>
      <c r="F23" s="203"/>
      <c r="G23" s="204"/>
      <c r="H23" s="205"/>
      <c r="I23" s="375"/>
      <c r="J23" s="376"/>
      <c r="K23" s="19" t="str">
        <f t="shared" si="119"/>
        <v/>
      </c>
      <c r="L23" s="258"/>
      <c r="M23" s="259"/>
      <c r="N23" s="38"/>
      <c r="O23" s="105"/>
      <c r="P23" s="107"/>
      <c r="Q23" s="38"/>
      <c r="R23" s="105"/>
      <c r="S23" s="108"/>
      <c r="T23" s="38"/>
      <c r="U23" s="39"/>
      <c r="V23" s="40"/>
      <c r="W23" s="170"/>
      <c r="X23" s="107"/>
      <c r="Y23" s="39"/>
      <c r="Z23" s="107"/>
      <c r="AA23" s="207"/>
      <c r="AB23" s="207"/>
      <c r="AC23" s="373"/>
      <c r="AD23" s="374"/>
      <c r="AE23" s="183" t="str">
        <f t="shared" si="22"/>
        <v/>
      </c>
      <c r="AF23" s="194" t="str">
        <f t="shared" si="120"/>
        <v/>
      </c>
      <c r="AG23" s="303" t="str">
        <f t="shared" si="121"/>
        <v/>
      </c>
      <c r="AH23" s="208"/>
      <c r="AI23" s="209" t="str">
        <f t="shared" si="122"/>
        <v/>
      </c>
      <c r="AJ23" s="210"/>
      <c r="AK23" s="198" t="str">
        <f t="shared" si="26"/>
        <v/>
      </c>
      <c r="AT23" s="185">
        <f t="shared" si="71"/>
        <v>11</v>
      </c>
      <c r="AU23" s="11" t="str">
        <f t="shared" si="27"/>
        <v xml:space="preserve">Fahrt 11:___ </v>
      </c>
      <c r="AV23" s="84">
        <f t="shared" si="72"/>
        <v>0</v>
      </c>
      <c r="AW23" s="84">
        <f t="shared" si="73"/>
        <v>0</v>
      </c>
      <c r="AX23" s="74">
        <f t="shared" si="74"/>
        <v>0</v>
      </c>
      <c r="AY23" s="243" t="str">
        <f t="shared" si="29"/>
        <v/>
      </c>
      <c r="AZ23" s="85"/>
      <c r="BA23" s="83" t="str">
        <f t="shared" si="75"/>
        <v/>
      </c>
      <c r="BB23" s="83" t="str">
        <f t="shared" si="76"/>
        <v/>
      </c>
      <c r="BC23" s="74">
        <f t="shared" si="77"/>
        <v>1</v>
      </c>
      <c r="BD23" s="80" t="str">
        <f t="shared" si="78"/>
        <v/>
      </c>
      <c r="BE23" s="74">
        <f t="shared" si="79"/>
        <v>0</v>
      </c>
      <c r="BF23" s="74">
        <f t="shared" si="80"/>
        <v>0</v>
      </c>
      <c r="BG23" s="74"/>
      <c r="BH23" s="94">
        <f t="shared" si="81"/>
        <v>0</v>
      </c>
      <c r="BI23" s="90">
        <f t="shared" si="82"/>
        <v>0</v>
      </c>
      <c r="BJ23" s="74">
        <f t="shared" si="83"/>
        <v>0</v>
      </c>
      <c r="BK23" s="91">
        <f t="shared" si="84"/>
        <v>0</v>
      </c>
      <c r="BL23" s="74">
        <f t="shared" si="34"/>
        <v>0</v>
      </c>
      <c r="BM23" s="77">
        <f>IF(BL23=0,0,IF(AV23&gt;AW23,0,IF(BH23=$BI$2,'Hinweise-allg.Eingaben'!$S$6,IF(BH23&gt;$BM$2,'Hinweise-allg.Eingaben'!$S$5,IF(BH23&gt;$BM$3,'Hinweise-allg.Eingaben'!$S$4,0)))))</f>
        <v>0</v>
      </c>
      <c r="BN23" s="74">
        <f>IF($BL23=0,0,IF(AV23&gt;AW23,0,IF(BI23=$BI$2,'Hinweise-allg.Eingaben'!$S$6,IF(BI23&gt;$BM$2,'Hinweise-allg.Eingaben'!$S$5,IF(BI23&gt;$BM$3,'Hinweise-allg.Eingaben'!$S$4,0)))))</f>
        <v>0</v>
      </c>
      <c r="BO23" s="74">
        <f>IF($BL23=0,0,IF(AV23&gt;AW23,0,BJ23*'Hinweise-allg.Eingaben'!$S$6))</f>
        <v>0</v>
      </c>
      <c r="BP23" s="78">
        <f>IF($BL23=0,0,IF(AV23&gt;AW23,0,IF(BK23=$BI$2,'Hinweise-allg.Eingaben'!$S$6,IF(BK23&gt;$BM$2,'Hinweise-allg.Eingaben'!$S$5,IF(BK23&gt;$BM$3,'Hinweise-allg.Eingaben'!$S$4,0)))))</f>
        <v>0</v>
      </c>
      <c r="BQ23" s="77">
        <f t="shared" si="35"/>
        <v>0</v>
      </c>
      <c r="BR23" s="74">
        <f t="shared" si="85"/>
        <v>0</v>
      </c>
      <c r="BS23" s="74">
        <f t="shared" si="86"/>
        <v>0</v>
      </c>
      <c r="BT23" s="74">
        <f t="shared" si="87"/>
        <v>0</v>
      </c>
      <c r="BU23" s="74">
        <f t="shared" si="88"/>
        <v>0</v>
      </c>
      <c r="BV23" s="74">
        <f t="shared" si="89"/>
        <v>0</v>
      </c>
      <c r="BW23" s="74">
        <f t="shared" si="90"/>
        <v>0</v>
      </c>
      <c r="BX23" s="74">
        <f t="shared" si="91"/>
        <v>0</v>
      </c>
      <c r="BY23" s="74">
        <f t="shared" si="92"/>
        <v>0</v>
      </c>
      <c r="BZ23" s="74">
        <f t="shared" si="93"/>
        <v>0</v>
      </c>
      <c r="CA23" s="74">
        <f t="shared" si="94"/>
        <v>0</v>
      </c>
      <c r="CB23" s="78">
        <f t="shared" si="95"/>
        <v>0</v>
      </c>
      <c r="CC23" s="77">
        <f t="shared" si="96"/>
        <v>0</v>
      </c>
      <c r="CD23" s="74">
        <f t="shared" si="97"/>
        <v>0</v>
      </c>
      <c r="CE23" s="74">
        <f t="shared" si="98"/>
        <v>0</v>
      </c>
      <c r="CF23" s="77">
        <f t="shared" si="99"/>
        <v>0</v>
      </c>
      <c r="CG23" s="74">
        <f t="shared" si="100"/>
        <v>0</v>
      </c>
      <c r="CH23" s="78">
        <f t="shared" si="101"/>
        <v>0</v>
      </c>
      <c r="CI23" s="77">
        <f t="shared" si="102"/>
        <v>0</v>
      </c>
      <c r="CJ23" s="74">
        <f t="shared" si="103"/>
        <v>0</v>
      </c>
      <c r="CK23" s="78">
        <f t="shared" si="104"/>
        <v>0</v>
      </c>
      <c r="CL23" s="74">
        <f t="shared" si="105"/>
        <v>0</v>
      </c>
      <c r="CM23" s="74">
        <f t="shared" si="106"/>
        <v>0</v>
      </c>
      <c r="CN23" s="74">
        <f t="shared" si="107"/>
        <v>0</v>
      </c>
      <c r="CO23" s="77">
        <f t="shared" si="108"/>
        <v>0</v>
      </c>
      <c r="CP23" s="74">
        <f t="shared" si="109"/>
        <v>0</v>
      </c>
      <c r="CQ23" s="74">
        <f t="shared" si="110"/>
        <v>0</v>
      </c>
      <c r="CR23" s="78">
        <f t="shared" si="111"/>
        <v>0</v>
      </c>
      <c r="CS23" s="74"/>
      <c r="CT23" s="77">
        <f t="shared" si="112"/>
        <v>0</v>
      </c>
      <c r="CU23" s="74">
        <f t="shared" si="113"/>
        <v>0</v>
      </c>
      <c r="CV23" s="74">
        <f t="shared" si="114"/>
        <v>0</v>
      </c>
      <c r="CW23" s="74">
        <f t="shared" si="115"/>
        <v>0</v>
      </c>
      <c r="CX23" s="78">
        <f t="shared" si="116"/>
        <v>0</v>
      </c>
      <c r="CY23" s="74"/>
      <c r="CZ23" s="77">
        <f t="shared" si="117"/>
        <v>0</v>
      </c>
      <c r="DA23" s="78">
        <f t="shared" si="118"/>
        <v>0</v>
      </c>
      <c r="DB23" s="74"/>
      <c r="DC23" s="74"/>
      <c r="DD23" s="74"/>
      <c r="DE23" s="74"/>
      <c r="DF23" s="74"/>
      <c r="DG23" s="74"/>
      <c r="DH23" s="74" t="str">
        <f t="shared" si="70"/>
        <v/>
      </c>
      <c r="DI23" s="74"/>
      <c r="DJ23" s="260" t="b">
        <v>0</v>
      </c>
      <c r="DK23" s="74"/>
      <c r="DL23" s="74"/>
      <c r="DM23" s="74"/>
    </row>
    <row r="24" spans="1:117" ht="22.5" customHeight="1" x14ac:dyDescent="0.2">
      <c r="A24" s="253">
        <v>12</v>
      </c>
      <c r="B24" s="199"/>
      <c r="C24" s="200"/>
      <c r="D24" s="201"/>
      <c r="E24" s="202"/>
      <c r="F24" s="203"/>
      <c r="G24" s="204"/>
      <c r="H24" s="205"/>
      <c r="I24" s="375"/>
      <c r="J24" s="376"/>
      <c r="K24" s="19" t="str">
        <f t="shared" si="119"/>
        <v/>
      </c>
      <c r="L24" s="258"/>
      <c r="M24" s="259"/>
      <c r="N24" s="38"/>
      <c r="O24" s="105"/>
      <c r="P24" s="107"/>
      <c r="Q24" s="38"/>
      <c r="R24" s="105"/>
      <c r="S24" s="108"/>
      <c r="T24" s="38"/>
      <c r="U24" s="39"/>
      <c r="V24" s="40"/>
      <c r="W24" s="170"/>
      <c r="X24" s="107"/>
      <c r="Y24" s="39"/>
      <c r="Z24" s="107"/>
      <c r="AA24" s="207"/>
      <c r="AB24" s="207"/>
      <c r="AC24" s="373"/>
      <c r="AD24" s="374"/>
      <c r="AE24" s="183" t="str">
        <f t="shared" si="22"/>
        <v/>
      </c>
      <c r="AF24" s="194" t="str">
        <f t="shared" si="120"/>
        <v/>
      </c>
      <c r="AG24" s="303" t="str">
        <f t="shared" si="121"/>
        <v/>
      </c>
      <c r="AH24" s="208"/>
      <c r="AI24" s="209" t="str">
        <f t="shared" si="122"/>
        <v/>
      </c>
      <c r="AJ24" s="210"/>
      <c r="AK24" s="198" t="str">
        <f t="shared" si="26"/>
        <v/>
      </c>
      <c r="AT24" s="185">
        <f t="shared" si="71"/>
        <v>12</v>
      </c>
      <c r="AU24" s="11" t="str">
        <f t="shared" si="27"/>
        <v xml:space="preserve">Fahrt 12:___ </v>
      </c>
      <c r="AV24" s="84">
        <f t="shared" si="72"/>
        <v>0</v>
      </c>
      <c r="AW24" s="84">
        <f t="shared" si="73"/>
        <v>0</v>
      </c>
      <c r="AX24" s="74">
        <f t="shared" si="74"/>
        <v>0</v>
      </c>
      <c r="AY24" s="243" t="str">
        <f t="shared" si="29"/>
        <v/>
      </c>
      <c r="AZ24" s="85"/>
      <c r="BA24" s="83" t="str">
        <f t="shared" si="75"/>
        <v/>
      </c>
      <c r="BB24" s="83" t="str">
        <f t="shared" si="76"/>
        <v/>
      </c>
      <c r="BC24" s="74">
        <f t="shared" si="77"/>
        <v>1</v>
      </c>
      <c r="BD24" s="80" t="str">
        <f t="shared" si="78"/>
        <v/>
      </c>
      <c r="BE24" s="74">
        <f t="shared" si="79"/>
        <v>0</v>
      </c>
      <c r="BF24" s="74">
        <f t="shared" si="80"/>
        <v>0</v>
      </c>
      <c r="BG24" s="74"/>
      <c r="BH24" s="94">
        <f t="shared" si="81"/>
        <v>0</v>
      </c>
      <c r="BI24" s="90">
        <f t="shared" si="82"/>
        <v>0</v>
      </c>
      <c r="BJ24" s="74">
        <f t="shared" si="83"/>
        <v>0</v>
      </c>
      <c r="BK24" s="91">
        <f t="shared" si="84"/>
        <v>0</v>
      </c>
      <c r="BL24" s="74">
        <f t="shared" si="34"/>
        <v>0</v>
      </c>
      <c r="BM24" s="77">
        <f>IF(BL24=0,0,IF(AV24&gt;AW24,0,IF(BH24=$BI$2,'Hinweise-allg.Eingaben'!$S$6,IF(BH24&gt;$BM$2,'Hinweise-allg.Eingaben'!$S$5,IF(BH24&gt;$BM$3,'Hinweise-allg.Eingaben'!$S$4,0)))))</f>
        <v>0</v>
      </c>
      <c r="BN24" s="74">
        <f>IF($BL24=0,0,IF(AV24&gt;AW24,0,IF(BI24=$BI$2,'Hinweise-allg.Eingaben'!$S$6,IF(BI24&gt;$BM$2,'Hinweise-allg.Eingaben'!$S$5,IF(BI24&gt;$BM$3,'Hinweise-allg.Eingaben'!$S$4,0)))))</f>
        <v>0</v>
      </c>
      <c r="BO24" s="74">
        <f>IF($BL24=0,0,IF(AV24&gt;AW24,0,BJ24*'Hinweise-allg.Eingaben'!$S$6))</f>
        <v>0</v>
      </c>
      <c r="BP24" s="78">
        <f>IF($BL24=0,0,IF(AV24&gt;AW24,0,IF(BK24=$BI$2,'Hinweise-allg.Eingaben'!$S$6,IF(BK24&gt;$BM$2,'Hinweise-allg.Eingaben'!$S$5,IF(BK24&gt;$BM$3,'Hinweise-allg.Eingaben'!$S$4,0)))))</f>
        <v>0</v>
      </c>
      <c r="BQ24" s="77">
        <f t="shared" si="35"/>
        <v>0</v>
      </c>
      <c r="BR24" s="74">
        <f t="shared" si="85"/>
        <v>0</v>
      </c>
      <c r="BS24" s="74">
        <f t="shared" si="86"/>
        <v>0</v>
      </c>
      <c r="BT24" s="74">
        <f t="shared" si="87"/>
        <v>0</v>
      </c>
      <c r="BU24" s="74">
        <f t="shared" si="88"/>
        <v>0</v>
      </c>
      <c r="BV24" s="74">
        <f t="shared" si="89"/>
        <v>0</v>
      </c>
      <c r="BW24" s="74">
        <f t="shared" si="90"/>
        <v>0</v>
      </c>
      <c r="BX24" s="74">
        <f t="shared" si="91"/>
        <v>0</v>
      </c>
      <c r="BY24" s="74">
        <f t="shared" si="92"/>
        <v>0</v>
      </c>
      <c r="BZ24" s="74">
        <f t="shared" si="93"/>
        <v>0</v>
      </c>
      <c r="CA24" s="74">
        <f t="shared" si="94"/>
        <v>0</v>
      </c>
      <c r="CB24" s="78">
        <f t="shared" si="95"/>
        <v>0</v>
      </c>
      <c r="CC24" s="77">
        <f t="shared" si="96"/>
        <v>0</v>
      </c>
      <c r="CD24" s="74">
        <f t="shared" si="97"/>
        <v>0</v>
      </c>
      <c r="CE24" s="74">
        <f t="shared" si="98"/>
        <v>0</v>
      </c>
      <c r="CF24" s="77">
        <f t="shared" si="99"/>
        <v>0</v>
      </c>
      <c r="CG24" s="74">
        <f t="shared" si="100"/>
        <v>0</v>
      </c>
      <c r="CH24" s="78">
        <f t="shared" si="101"/>
        <v>0</v>
      </c>
      <c r="CI24" s="77">
        <f t="shared" si="102"/>
        <v>0</v>
      </c>
      <c r="CJ24" s="74">
        <f t="shared" si="103"/>
        <v>0</v>
      </c>
      <c r="CK24" s="78">
        <f t="shared" si="104"/>
        <v>0</v>
      </c>
      <c r="CL24" s="74">
        <f t="shared" si="105"/>
        <v>0</v>
      </c>
      <c r="CM24" s="74">
        <f t="shared" si="106"/>
        <v>0</v>
      </c>
      <c r="CN24" s="74">
        <f t="shared" si="107"/>
        <v>0</v>
      </c>
      <c r="CO24" s="77">
        <f t="shared" si="108"/>
        <v>0</v>
      </c>
      <c r="CP24" s="74">
        <f t="shared" si="109"/>
        <v>0</v>
      </c>
      <c r="CQ24" s="74">
        <f t="shared" si="110"/>
        <v>0</v>
      </c>
      <c r="CR24" s="78">
        <f t="shared" si="111"/>
        <v>0</v>
      </c>
      <c r="CS24" s="74"/>
      <c r="CT24" s="77">
        <f t="shared" si="112"/>
        <v>0</v>
      </c>
      <c r="CU24" s="74">
        <f t="shared" si="113"/>
        <v>0</v>
      </c>
      <c r="CV24" s="74">
        <f t="shared" si="114"/>
        <v>0</v>
      </c>
      <c r="CW24" s="74">
        <f t="shared" si="115"/>
        <v>0</v>
      </c>
      <c r="CX24" s="78">
        <f t="shared" si="116"/>
        <v>0</v>
      </c>
      <c r="CY24" s="74"/>
      <c r="CZ24" s="77">
        <f t="shared" si="117"/>
        <v>0</v>
      </c>
      <c r="DA24" s="78">
        <f t="shared" si="118"/>
        <v>0</v>
      </c>
      <c r="DB24" s="74"/>
      <c r="DC24" s="74"/>
      <c r="DD24" s="74"/>
      <c r="DE24" s="74"/>
      <c r="DF24" s="74"/>
      <c r="DG24" s="74"/>
      <c r="DH24" s="74" t="str">
        <f t="shared" si="70"/>
        <v/>
      </c>
      <c r="DI24" s="74"/>
      <c r="DJ24" s="260" t="b">
        <v>0</v>
      </c>
      <c r="DK24" s="74"/>
      <c r="DL24" s="74"/>
      <c r="DM24" s="74"/>
    </row>
    <row r="25" spans="1:117" ht="23.1" customHeight="1" x14ac:dyDescent="0.2">
      <c r="A25" s="253">
        <v>13</v>
      </c>
      <c r="B25" s="199"/>
      <c r="C25" s="200"/>
      <c r="D25" s="201"/>
      <c r="E25" s="202"/>
      <c r="F25" s="203"/>
      <c r="G25" s="204"/>
      <c r="H25" s="205"/>
      <c r="I25" s="375"/>
      <c r="J25" s="376"/>
      <c r="K25" s="19" t="str">
        <f t="shared" si="119"/>
        <v/>
      </c>
      <c r="L25" s="258"/>
      <c r="M25" s="259"/>
      <c r="N25" s="38"/>
      <c r="O25" s="105"/>
      <c r="P25" s="107"/>
      <c r="Q25" s="38"/>
      <c r="R25" s="105"/>
      <c r="S25" s="108"/>
      <c r="T25" s="38"/>
      <c r="U25" s="39"/>
      <c r="V25" s="40"/>
      <c r="W25" s="170"/>
      <c r="X25" s="107"/>
      <c r="Y25" s="39"/>
      <c r="Z25" s="107"/>
      <c r="AA25" s="207"/>
      <c r="AB25" s="207"/>
      <c r="AC25" s="373"/>
      <c r="AD25" s="374"/>
      <c r="AE25" s="183" t="str">
        <f t="shared" si="22"/>
        <v/>
      </c>
      <c r="AF25" s="194" t="str">
        <f t="shared" si="120"/>
        <v/>
      </c>
      <c r="AG25" s="303" t="str">
        <f t="shared" si="121"/>
        <v/>
      </c>
      <c r="AH25" s="208"/>
      <c r="AI25" s="209" t="str">
        <f t="shared" si="122"/>
        <v/>
      </c>
      <c r="AJ25" s="210"/>
      <c r="AK25" s="198" t="str">
        <f t="shared" si="26"/>
        <v/>
      </c>
      <c r="AT25" s="185">
        <f t="shared" si="71"/>
        <v>13</v>
      </c>
      <c r="AU25" s="11" t="str">
        <f t="shared" si="27"/>
        <v xml:space="preserve">Fahrt 13:___ </v>
      </c>
      <c r="AV25" s="84">
        <f t="shared" si="72"/>
        <v>0</v>
      </c>
      <c r="AW25" s="84">
        <f t="shared" si="73"/>
        <v>0</v>
      </c>
      <c r="AX25" s="74">
        <f t="shared" si="74"/>
        <v>0</v>
      </c>
      <c r="AY25" s="243" t="str">
        <f t="shared" si="29"/>
        <v/>
      </c>
      <c r="AZ25" s="85"/>
      <c r="BA25" s="83" t="str">
        <f t="shared" si="75"/>
        <v/>
      </c>
      <c r="BB25" s="83" t="str">
        <f t="shared" si="76"/>
        <v/>
      </c>
      <c r="BC25" s="74">
        <f t="shared" si="77"/>
        <v>1</v>
      </c>
      <c r="BD25" s="80" t="str">
        <f t="shared" si="78"/>
        <v/>
      </c>
      <c r="BE25" s="74">
        <f t="shared" si="79"/>
        <v>0</v>
      </c>
      <c r="BF25" s="74">
        <f t="shared" si="80"/>
        <v>0</v>
      </c>
      <c r="BG25" s="74"/>
      <c r="BH25" s="94">
        <f t="shared" si="81"/>
        <v>0</v>
      </c>
      <c r="BI25" s="90">
        <f t="shared" si="82"/>
        <v>0</v>
      </c>
      <c r="BJ25" s="74">
        <f t="shared" si="83"/>
        <v>0</v>
      </c>
      <c r="BK25" s="91">
        <f t="shared" si="84"/>
        <v>0</v>
      </c>
      <c r="BL25" s="74">
        <f t="shared" si="34"/>
        <v>0</v>
      </c>
      <c r="BM25" s="77">
        <f>IF(BL25=0,0,IF(AV25&gt;AW25,0,IF(BH25=$BI$2,'Hinweise-allg.Eingaben'!$S$6,IF(BH25&gt;$BM$2,'Hinweise-allg.Eingaben'!$S$5,IF(BH25&gt;$BM$3,'Hinweise-allg.Eingaben'!$S$4,0)))))</f>
        <v>0</v>
      </c>
      <c r="BN25" s="74">
        <f>IF($BL25=0,0,IF(AV25&gt;AW25,0,IF(BI25=$BI$2,'Hinweise-allg.Eingaben'!$S$6,IF(BI25&gt;$BM$2,'Hinweise-allg.Eingaben'!$S$5,IF(BI25&gt;$BM$3,'Hinweise-allg.Eingaben'!$S$4,0)))))</f>
        <v>0</v>
      </c>
      <c r="BO25" s="74">
        <f>IF($BL25=0,0,IF(AV25&gt;AW25,0,BJ25*'Hinweise-allg.Eingaben'!$S$6))</f>
        <v>0</v>
      </c>
      <c r="BP25" s="78">
        <f>IF($BL25=0,0,IF(AV25&gt;AW25,0,IF(BK25=$BI$2,'Hinweise-allg.Eingaben'!$S$6,IF(BK25&gt;$BM$2,'Hinweise-allg.Eingaben'!$S$5,IF(BK25&gt;$BM$3,'Hinweise-allg.Eingaben'!$S$4,0)))))</f>
        <v>0</v>
      </c>
      <c r="BQ25" s="77">
        <f t="shared" si="35"/>
        <v>0</v>
      </c>
      <c r="BR25" s="74">
        <f t="shared" si="85"/>
        <v>0</v>
      </c>
      <c r="BS25" s="74">
        <f t="shared" si="86"/>
        <v>0</v>
      </c>
      <c r="BT25" s="74">
        <f t="shared" si="87"/>
        <v>0</v>
      </c>
      <c r="BU25" s="74">
        <f t="shared" si="88"/>
        <v>0</v>
      </c>
      <c r="BV25" s="74">
        <f t="shared" si="89"/>
        <v>0</v>
      </c>
      <c r="BW25" s="74">
        <f t="shared" si="90"/>
        <v>0</v>
      </c>
      <c r="BX25" s="74">
        <f t="shared" si="91"/>
        <v>0</v>
      </c>
      <c r="BY25" s="74">
        <f t="shared" si="92"/>
        <v>0</v>
      </c>
      <c r="BZ25" s="74">
        <f t="shared" si="93"/>
        <v>0</v>
      </c>
      <c r="CA25" s="74">
        <f t="shared" si="94"/>
        <v>0</v>
      </c>
      <c r="CB25" s="78">
        <f t="shared" si="95"/>
        <v>0</v>
      </c>
      <c r="CC25" s="77">
        <f t="shared" si="96"/>
        <v>0</v>
      </c>
      <c r="CD25" s="74">
        <f t="shared" si="97"/>
        <v>0</v>
      </c>
      <c r="CE25" s="74">
        <f t="shared" si="98"/>
        <v>0</v>
      </c>
      <c r="CF25" s="77">
        <f t="shared" si="99"/>
        <v>0</v>
      </c>
      <c r="CG25" s="74">
        <f t="shared" si="100"/>
        <v>0</v>
      </c>
      <c r="CH25" s="78">
        <f t="shared" si="101"/>
        <v>0</v>
      </c>
      <c r="CI25" s="77">
        <f t="shared" si="102"/>
        <v>0</v>
      </c>
      <c r="CJ25" s="74">
        <f t="shared" si="103"/>
        <v>0</v>
      </c>
      <c r="CK25" s="78">
        <f t="shared" si="104"/>
        <v>0</v>
      </c>
      <c r="CL25" s="74">
        <f t="shared" si="105"/>
        <v>0</v>
      </c>
      <c r="CM25" s="74">
        <f t="shared" si="106"/>
        <v>0</v>
      </c>
      <c r="CN25" s="74">
        <f t="shared" si="107"/>
        <v>0</v>
      </c>
      <c r="CO25" s="77">
        <f t="shared" si="108"/>
        <v>0</v>
      </c>
      <c r="CP25" s="74">
        <f t="shared" si="109"/>
        <v>0</v>
      </c>
      <c r="CQ25" s="74">
        <f t="shared" si="110"/>
        <v>0</v>
      </c>
      <c r="CR25" s="78">
        <f t="shared" si="111"/>
        <v>0</v>
      </c>
      <c r="CS25" s="74"/>
      <c r="CT25" s="77">
        <f t="shared" si="112"/>
        <v>0</v>
      </c>
      <c r="CU25" s="74">
        <f t="shared" si="113"/>
        <v>0</v>
      </c>
      <c r="CV25" s="74">
        <f t="shared" si="114"/>
        <v>0</v>
      </c>
      <c r="CW25" s="74">
        <f t="shared" si="115"/>
        <v>0</v>
      </c>
      <c r="CX25" s="78">
        <f t="shared" si="116"/>
        <v>0</v>
      </c>
      <c r="CY25" s="74"/>
      <c r="CZ25" s="77">
        <f t="shared" si="117"/>
        <v>0</v>
      </c>
      <c r="DA25" s="78">
        <f t="shared" si="118"/>
        <v>0</v>
      </c>
      <c r="DB25" s="74"/>
      <c r="DC25" s="74"/>
      <c r="DD25" s="74"/>
      <c r="DE25" s="74"/>
      <c r="DF25" s="74"/>
      <c r="DG25" s="74"/>
      <c r="DH25" s="74" t="str">
        <f t="shared" si="70"/>
        <v/>
      </c>
      <c r="DI25" s="74"/>
      <c r="DJ25" s="260" t="b">
        <v>0</v>
      </c>
      <c r="DK25" s="74"/>
      <c r="DL25" s="74"/>
      <c r="DM25" s="74"/>
    </row>
    <row r="26" spans="1:117" ht="23.1" customHeight="1" x14ac:dyDescent="0.2">
      <c r="A26" s="253">
        <v>14</v>
      </c>
      <c r="B26" s="199"/>
      <c r="C26" s="200"/>
      <c r="D26" s="201"/>
      <c r="E26" s="202"/>
      <c r="F26" s="203"/>
      <c r="G26" s="204"/>
      <c r="H26" s="205"/>
      <c r="I26" s="375"/>
      <c r="J26" s="376"/>
      <c r="K26" s="19" t="str">
        <f t="shared" si="119"/>
        <v/>
      </c>
      <c r="L26" s="258"/>
      <c r="M26" s="259"/>
      <c r="N26" s="38"/>
      <c r="O26" s="105"/>
      <c r="P26" s="107"/>
      <c r="Q26" s="38"/>
      <c r="R26" s="105"/>
      <c r="S26" s="108"/>
      <c r="T26" s="38"/>
      <c r="U26" s="39"/>
      <c r="V26" s="40"/>
      <c r="W26" s="170"/>
      <c r="X26" s="107"/>
      <c r="Y26" s="39"/>
      <c r="Z26" s="107"/>
      <c r="AA26" s="207"/>
      <c r="AB26" s="207"/>
      <c r="AC26" s="373"/>
      <c r="AD26" s="374"/>
      <c r="AE26" s="183" t="str">
        <f t="shared" si="22"/>
        <v/>
      </c>
      <c r="AF26" s="194" t="str">
        <f t="shared" si="120"/>
        <v/>
      </c>
      <c r="AG26" s="303" t="str">
        <f t="shared" si="121"/>
        <v/>
      </c>
      <c r="AH26" s="208"/>
      <c r="AI26" s="209" t="str">
        <f t="shared" si="122"/>
        <v/>
      </c>
      <c r="AJ26" s="210"/>
      <c r="AK26" s="198" t="str">
        <f t="shared" si="26"/>
        <v/>
      </c>
      <c r="AT26" s="185">
        <f t="shared" si="71"/>
        <v>14</v>
      </c>
      <c r="AU26" s="11" t="str">
        <f t="shared" si="27"/>
        <v xml:space="preserve">Fahrt 14:___ </v>
      </c>
      <c r="AV26" s="84">
        <f t="shared" si="72"/>
        <v>0</v>
      </c>
      <c r="AW26" s="84">
        <f t="shared" si="73"/>
        <v>0</v>
      </c>
      <c r="AX26" s="74">
        <f t="shared" si="74"/>
        <v>0</v>
      </c>
      <c r="AY26" s="243" t="str">
        <f t="shared" si="29"/>
        <v/>
      </c>
      <c r="AZ26" s="85"/>
      <c r="BA26" s="83" t="str">
        <f t="shared" si="75"/>
        <v/>
      </c>
      <c r="BB26" s="83" t="str">
        <f t="shared" si="76"/>
        <v/>
      </c>
      <c r="BC26" s="74">
        <f t="shared" si="77"/>
        <v>1</v>
      </c>
      <c r="BD26" s="80" t="str">
        <f t="shared" si="78"/>
        <v/>
      </c>
      <c r="BE26" s="74">
        <f t="shared" si="79"/>
        <v>0</v>
      </c>
      <c r="BF26" s="74">
        <f t="shared" si="80"/>
        <v>0</v>
      </c>
      <c r="BG26" s="74"/>
      <c r="BH26" s="94">
        <f t="shared" si="81"/>
        <v>0</v>
      </c>
      <c r="BI26" s="90">
        <f t="shared" si="82"/>
        <v>0</v>
      </c>
      <c r="BJ26" s="74">
        <f t="shared" si="83"/>
        <v>0</v>
      </c>
      <c r="BK26" s="91">
        <f t="shared" si="84"/>
        <v>0</v>
      </c>
      <c r="BL26" s="74">
        <f t="shared" si="34"/>
        <v>0</v>
      </c>
      <c r="BM26" s="77">
        <f>IF(BL26=0,0,IF(AV26&gt;AW26,0,IF(BH26=$BI$2,'Hinweise-allg.Eingaben'!$S$6,IF(BH26&gt;$BM$2,'Hinweise-allg.Eingaben'!$S$5,IF(BH26&gt;$BM$3,'Hinweise-allg.Eingaben'!$S$4,0)))))</f>
        <v>0</v>
      </c>
      <c r="BN26" s="74">
        <f>IF($BL26=0,0,IF(AV26&gt;AW26,0,IF(BI26=$BI$2,'Hinweise-allg.Eingaben'!$S$6,IF(BI26&gt;$BM$2,'Hinweise-allg.Eingaben'!$S$5,IF(BI26&gt;$BM$3,'Hinweise-allg.Eingaben'!$S$4,0)))))</f>
        <v>0</v>
      </c>
      <c r="BO26" s="74">
        <f>IF($BL26=0,0,IF(AV26&gt;AW26,0,BJ26*'Hinweise-allg.Eingaben'!$S$6))</f>
        <v>0</v>
      </c>
      <c r="BP26" s="78">
        <f>IF($BL26=0,0,IF(AV26&gt;AW26,0,IF(BK26=$BI$2,'Hinweise-allg.Eingaben'!$S$6,IF(BK26&gt;$BM$2,'Hinweise-allg.Eingaben'!$S$5,IF(BK26&gt;$BM$3,'Hinweise-allg.Eingaben'!$S$4,0)))))</f>
        <v>0</v>
      </c>
      <c r="BQ26" s="77">
        <f t="shared" si="35"/>
        <v>0</v>
      </c>
      <c r="BR26" s="74">
        <f t="shared" si="85"/>
        <v>0</v>
      </c>
      <c r="BS26" s="74">
        <f t="shared" si="86"/>
        <v>0</v>
      </c>
      <c r="BT26" s="74">
        <f t="shared" si="87"/>
        <v>0</v>
      </c>
      <c r="BU26" s="74">
        <f t="shared" si="88"/>
        <v>0</v>
      </c>
      <c r="BV26" s="74">
        <f t="shared" si="89"/>
        <v>0</v>
      </c>
      <c r="BW26" s="74">
        <f t="shared" si="90"/>
        <v>0</v>
      </c>
      <c r="BX26" s="74">
        <f t="shared" si="91"/>
        <v>0</v>
      </c>
      <c r="BY26" s="74">
        <f t="shared" si="92"/>
        <v>0</v>
      </c>
      <c r="BZ26" s="74">
        <f t="shared" si="93"/>
        <v>0</v>
      </c>
      <c r="CA26" s="74">
        <f t="shared" si="94"/>
        <v>0</v>
      </c>
      <c r="CB26" s="78">
        <f t="shared" si="95"/>
        <v>0</v>
      </c>
      <c r="CC26" s="77">
        <f t="shared" si="96"/>
        <v>0</v>
      </c>
      <c r="CD26" s="74">
        <f t="shared" si="97"/>
        <v>0</v>
      </c>
      <c r="CE26" s="74">
        <f t="shared" si="98"/>
        <v>0</v>
      </c>
      <c r="CF26" s="77">
        <f t="shared" si="99"/>
        <v>0</v>
      </c>
      <c r="CG26" s="74">
        <f t="shared" si="100"/>
        <v>0</v>
      </c>
      <c r="CH26" s="78">
        <f t="shared" si="101"/>
        <v>0</v>
      </c>
      <c r="CI26" s="77">
        <f t="shared" si="102"/>
        <v>0</v>
      </c>
      <c r="CJ26" s="74">
        <f t="shared" si="103"/>
        <v>0</v>
      </c>
      <c r="CK26" s="78">
        <f t="shared" si="104"/>
        <v>0</v>
      </c>
      <c r="CL26" s="74">
        <f t="shared" si="105"/>
        <v>0</v>
      </c>
      <c r="CM26" s="74">
        <f t="shared" si="106"/>
        <v>0</v>
      </c>
      <c r="CN26" s="74">
        <f t="shared" si="107"/>
        <v>0</v>
      </c>
      <c r="CO26" s="77">
        <f t="shared" si="108"/>
        <v>0</v>
      </c>
      <c r="CP26" s="74">
        <f t="shared" si="109"/>
        <v>0</v>
      </c>
      <c r="CQ26" s="74">
        <f t="shared" si="110"/>
        <v>0</v>
      </c>
      <c r="CR26" s="78">
        <f t="shared" si="111"/>
        <v>0</v>
      </c>
      <c r="CS26" s="74"/>
      <c r="CT26" s="77">
        <f t="shared" si="112"/>
        <v>0</v>
      </c>
      <c r="CU26" s="74">
        <f t="shared" si="113"/>
        <v>0</v>
      </c>
      <c r="CV26" s="74">
        <f t="shared" si="114"/>
        <v>0</v>
      </c>
      <c r="CW26" s="74">
        <f t="shared" si="115"/>
        <v>0</v>
      </c>
      <c r="CX26" s="78">
        <f t="shared" si="116"/>
        <v>0</v>
      </c>
      <c r="CY26" s="74"/>
      <c r="CZ26" s="77">
        <f t="shared" si="117"/>
        <v>0</v>
      </c>
      <c r="DA26" s="78">
        <f t="shared" si="118"/>
        <v>0</v>
      </c>
      <c r="DB26" s="74"/>
      <c r="DC26" s="74"/>
      <c r="DD26" s="74"/>
      <c r="DE26" s="74"/>
      <c r="DF26" s="74"/>
      <c r="DG26" s="74"/>
      <c r="DH26" s="74" t="str">
        <f t="shared" si="70"/>
        <v/>
      </c>
      <c r="DI26" s="74"/>
      <c r="DJ26" s="260" t="b">
        <v>0</v>
      </c>
      <c r="DK26" s="74"/>
      <c r="DL26" s="74"/>
      <c r="DM26" s="74"/>
    </row>
    <row r="27" spans="1:117" ht="23.1" customHeight="1" x14ac:dyDescent="0.2">
      <c r="A27" s="253">
        <v>15</v>
      </c>
      <c r="B27" s="199"/>
      <c r="C27" s="200"/>
      <c r="D27" s="201"/>
      <c r="E27" s="202"/>
      <c r="F27" s="203"/>
      <c r="G27" s="204"/>
      <c r="H27" s="205"/>
      <c r="I27" s="375"/>
      <c r="J27" s="376"/>
      <c r="K27" s="19" t="str">
        <f t="shared" si="119"/>
        <v/>
      </c>
      <c r="L27" s="258"/>
      <c r="M27" s="259"/>
      <c r="N27" s="38"/>
      <c r="O27" s="105"/>
      <c r="P27" s="107"/>
      <c r="Q27" s="38"/>
      <c r="R27" s="105"/>
      <c r="S27" s="108"/>
      <c r="T27" s="38"/>
      <c r="U27" s="39"/>
      <c r="V27" s="40"/>
      <c r="W27" s="170"/>
      <c r="X27" s="107"/>
      <c r="Y27" s="39"/>
      <c r="Z27" s="107"/>
      <c r="AA27" s="207"/>
      <c r="AB27" s="207"/>
      <c r="AC27" s="373"/>
      <c r="AD27" s="374"/>
      <c r="AE27" s="183" t="str">
        <f t="shared" si="22"/>
        <v/>
      </c>
      <c r="AF27" s="194" t="str">
        <f t="shared" si="120"/>
        <v/>
      </c>
      <c r="AG27" s="303" t="str">
        <f t="shared" si="121"/>
        <v/>
      </c>
      <c r="AH27" s="208"/>
      <c r="AI27" s="209" t="str">
        <f t="shared" si="122"/>
        <v/>
      </c>
      <c r="AJ27" s="210"/>
      <c r="AK27" s="198" t="str">
        <f t="shared" si="26"/>
        <v/>
      </c>
      <c r="AT27" s="185">
        <f t="shared" si="71"/>
        <v>15</v>
      </c>
      <c r="AU27" s="11" t="str">
        <f t="shared" si="27"/>
        <v xml:space="preserve">Fahrt 15:___ </v>
      </c>
      <c r="AV27" s="84">
        <f t="shared" si="72"/>
        <v>0</v>
      </c>
      <c r="AW27" s="84">
        <f t="shared" si="73"/>
        <v>0</v>
      </c>
      <c r="AX27" s="74">
        <f t="shared" si="74"/>
        <v>0</v>
      </c>
      <c r="AY27" s="243" t="str">
        <f t="shared" si="29"/>
        <v/>
      </c>
      <c r="AZ27" s="85"/>
      <c r="BA27" s="83" t="str">
        <f t="shared" si="75"/>
        <v/>
      </c>
      <c r="BB27" s="83" t="str">
        <f t="shared" si="76"/>
        <v/>
      </c>
      <c r="BC27" s="74">
        <f t="shared" si="77"/>
        <v>1</v>
      </c>
      <c r="BD27" s="80" t="str">
        <f t="shared" si="78"/>
        <v/>
      </c>
      <c r="BE27" s="74">
        <f t="shared" si="79"/>
        <v>0</v>
      </c>
      <c r="BF27" s="74">
        <f t="shared" si="80"/>
        <v>0</v>
      </c>
      <c r="BG27" s="74"/>
      <c r="BH27" s="94">
        <f t="shared" si="81"/>
        <v>0</v>
      </c>
      <c r="BI27" s="90">
        <f t="shared" si="82"/>
        <v>0</v>
      </c>
      <c r="BJ27" s="74">
        <f t="shared" si="83"/>
        <v>0</v>
      </c>
      <c r="BK27" s="91">
        <f t="shared" si="84"/>
        <v>0</v>
      </c>
      <c r="BL27" s="74">
        <f t="shared" si="34"/>
        <v>0</v>
      </c>
      <c r="BM27" s="77">
        <f>IF(BL27=0,0,IF(AV27&gt;AW27,0,IF(BH27=$BI$2,'Hinweise-allg.Eingaben'!$S$6,IF(BH27&gt;$BM$2,'Hinweise-allg.Eingaben'!$S$5,IF(BH27&gt;$BM$3,'Hinweise-allg.Eingaben'!$S$4,0)))))</f>
        <v>0</v>
      </c>
      <c r="BN27" s="74">
        <f>IF($BL27=0,0,IF(AV27&gt;AW27,0,IF(BI27=$BI$2,'Hinweise-allg.Eingaben'!$S$6,IF(BI27&gt;$BM$2,'Hinweise-allg.Eingaben'!$S$5,IF(BI27&gt;$BM$3,'Hinweise-allg.Eingaben'!$S$4,0)))))</f>
        <v>0</v>
      </c>
      <c r="BO27" s="74">
        <f>IF($BL27=0,0,IF(AV27&gt;AW27,0,BJ27*'Hinweise-allg.Eingaben'!$S$6))</f>
        <v>0</v>
      </c>
      <c r="BP27" s="78">
        <f>IF($BL27=0,0,IF(AV27&gt;AW27,0,IF(BK27=$BI$2,'Hinweise-allg.Eingaben'!$S$6,IF(BK27&gt;$BM$2,'Hinweise-allg.Eingaben'!$S$5,IF(BK27&gt;$BM$3,'Hinweise-allg.Eingaben'!$S$4,0)))))</f>
        <v>0</v>
      </c>
      <c r="BQ27" s="77">
        <f t="shared" si="35"/>
        <v>0</v>
      </c>
      <c r="BR27" s="74">
        <f t="shared" si="85"/>
        <v>0</v>
      </c>
      <c r="BS27" s="74">
        <f t="shared" si="86"/>
        <v>0</v>
      </c>
      <c r="BT27" s="74">
        <f t="shared" si="87"/>
        <v>0</v>
      </c>
      <c r="BU27" s="74">
        <f t="shared" si="88"/>
        <v>0</v>
      </c>
      <c r="BV27" s="74">
        <f t="shared" si="89"/>
        <v>0</v>
      </c>
      <c r="BW27" s="74">
        <f t="shared" si="90"/>
        <v>0</v>
      </c>
      <c r="BX27" s="74">
        <f t="shared" si="91"/>
        <v>0</v>
      </c>
      <c r="BY27" s="74">
        <f t="shared" si="92"/>
        <v>0</v>
      </c>
      <c r="BZ27" s="74">
        <f t="shared" si="93"/>
        <v>0</v>
      </c>
      <c r="CA27" s="74">
        <f t="shared" si="94"/>
        <v>0</v>
      </c>
      <c r="CB27" s="78">
        <f t="shared" si="95"/>
        <v>0</v>
      </c>
      <c r="CC27" s="77">
        <f t="shared" si="96"/>
        <v>0</v>
      </c>
      <c r="CD27" s="74">
        <f t="shared" si="97"/>
        <v>0</v>
      </c>
      <c r="CE27" s="74">
        <f t="shared" si="98"/>
        <v>0</v>
      </c>
      <c r="CF27" s="77">
        <f t="shared" si="99"/>
        <v>0</v>
      </c>
      <c r="CG27" s="74">
        <f t="shared" si="100"/>
        <v>0</v>
      </c>
      <c r="CH27" s="78">
        <f t="shared" si="101"/>
        <v>0</v>
      </c>
      <c r="CI27" s="77">
        <f t="shared" si="102"/>
        <v>0</v>
      </c>
      <c r="CJ27" s="74">
        <f t="shared" si="103"/>
        <v>0</v>
      </c>
      <c r="CK27" s="78">
        <f t="shared" si="104"/>
        <v>0</v>
      </c>
      <c r="CL27" s="74">
        <f t="shared" si="105"/>
        <v>0</v>
      </c>
      <c r="CM27" s="74">
        <f t="shared" si="106"/>
        <v>0</v>
      </c>
      <c r="CN27" s="74">
        <f t="shared" si="107"/>
        <v>0</v>
      </c>
      <c r="CO27" s="77">
        <f t="shared" si="108"/>
        <v>0</v>
      </c>
      <c r="CP27" s="74">
        <f t="shared" si="109"/>
        <v>0</v>
      </c>
      <c r="CQ27" s="74">
        <f t="shared" si="110"/>
        <v>0</v>
      </c>
      <c r="CR27" s="78">
        <f t="shared" si="111"/>
        <v>0</v>
      </c>
      <c r="CS27" s="74"/>
      <c r="CT27" s="77">
        <f t="shared" si="112"/>
        <v>0</v>
      </c>
      <c r="CU27" s="74">
        <f t="shared" si="113"/>
        <v>0</v>
      </c>
      <c r="CV27" s="74">
        <f t="shared" si="114"/>
        <v>0</v>
      </c>
      <c r="CW27" s="74">
        <f t="shared" si="115"/>
        <v>0</v>
      </c>
      <c r="CX27" s="78">
        <f t="shared" si="116"/>
        <v>0</v>
      </c>
      <c r="CY27" s="74"/>
      <c r="CZ27" s="77">
        <f t="shared" si="117"/>
        <v>0</v>
      </c>
      <c r="DA27" s="78">
        <f t="shared" si="118"/>
        <v>0</v>
      </c>
      <c r="DB27" s="74"/>
      <c r="DC27" s="74"/>
      <c r="DD27" s="74"/>
      <c r="DE27" s="74"/>
      <c r="DF27" s="74"/>
      <c r="DG27" s="74"/>
      <c r="DH27" s="74" t="str">
        <f t="shared" si="70"/>
        <v/>
      </c>
      <c r="DI27" s="74"/>
      <c r="DJ27" s="260" t="b">
        <v>0</v>
      </c>
      <c r="DK27" s="74"/>
      <c r="DL27" s="74"/>
      <c r="DM27" s="74"/>
    </row>
    <row r="28" spans="1:117" ht="23.1" customHeight="1" x14ac:dyDescent="0.2">
      <c r="A28" s="253">
        <v>16</v>
      </c>
      <c r="B28" s="199"/>
      <c r="C28" s="200"/>
      <c r="D28" s="201"/>
      <c r="E28" s="202"/>
      <c r="F28" s="203"/>
      <c r="G28" s="204"/>
      <c r="H28" s="205"/>
      <c r="I28" s="375"/>
      <c r="J28" s="376"/>
      <c r="K28" s="19" t="str">
        <f t="shared" si="119"/>
        <v/>
      </c>
      <c r="L28" s="258"/>
      <c r="M28" s="259"/>
      <c r="N28" s="38"/>
      <c r="O28" s="105"/>
      <c r="P28" s="107"/>
      <c r="Q28" s="38"/>
      <c r="R28" s="105"/>
      <c r="S28" s="108"/>
      <c r="T28" s="38"/>
      <c r="U28" s="39"/>
      <c r="V28" s="40"/>
      <c r="W28" s="170"/>
      <c r="X28" s="107"/>
      <c r="Y28" s="39"/>
      <c r="Z28" s="107"/>
      <c r="AA28" s="207"/>
      <c r="AB28" s="207"/>
      <c r="AC28" s="373"/>
      <c r="AD28" s="374"/>
      <c r="AE28" s="183" t="str">
        <f t="shared" si="22"/>
        <v/>
      </c>
      <c r="AF28" s="194" t="str">
        <f t="shared" si="120"/>
        <v/>
      </c>
      <c r="AG28" s="303" t="str">
        <f t="shared" si="121"/>
        <v/>
      </c>
      <c r="AH28" s="208"/>
      <c r="AI28" s="209" t="str">
        <f t="shared" si="122"/>
        <v/>
      </c>
      <c r="AJ28" s="210"/>
      <c r="AK28" s="198" t="str">
        <f t="shared" si="26"/>
        <v/>
      </c>
      <c r="AT28" s="185">
        <f t="shared" si="71"/>
        <v>16</v>
      </c>
      <c r="AU28" s="11" t="str">
        <f t="shared" si="27"/>
        <v xml:space="preserve">Fahrt 16:___ </v>
      </c>
      <c r="AV28" s="84">
        <f t="shared" si="72"/>
        <v>0</v>
      </c>
      <c r="AW28" s="84">
        <f t="shared" si="73"/>
        <v>0</v>
      </c>
      <c r="AX28" s="74">
        <f t="shared" si="74"/>
        <v>0</v>
      </c>
      <c r="AY28" s="243" t="str">
        <f t="shared" si="29"/>
        <v/>
      </c>
      <c r="AZ28" s="85"/>
      <c r="BA28" s="83" t="str">
        <f t="shared" si="75"/>
        <v/>
      </c>
      <c r="BB28" s="83" t="str">
        <f t="shared" si="76"/>
        <v/>
      </c>
      <c r="BC28" s="74">
        <f t="shared" si="77"/>
        <v>1</v>
      </c>
      <c r="BD28" s="80" t="str">
        <f t="shared" si="78"/>
        <v/>
      </c>
      <c r="BE28" s="74">
        <f t="shared" si="79"/>
        <v>0</v>
      </c>
      <c r="BF28" s="74">
        <f t="shared" si="80"/>
        <v>0</v>
      </c>
      <c r="BG28" s="74"/>
      <c r="BH28" s="94">
        <f t="shared" si="81"/>
        <v>0</v>
      </c>
      <c r="BI28" s="90">
        <f t="shared" si="82"/>
        <v>0</v>
      </c>
      <c r="BJ28" s="74">
        <f t="shared" si="83"/>
        <v>0</v>
      </c>
      <c r="BK28" s="91">
        <f t="shared" si="84"/>
        <v>0</v>
      </c>
      <c r="BL28" s="74">
        <f t="shared" si="34"/>
        <v>0</v>
      </c>
      <c r="BM28" s="77">
        <f>IF(BL28=0,0,IF(AV28&gt;AW28,0,IF(BH28=$BI$2,'Hinweise-allg.Eingaben'!$S$6,IF(BH28&gt;$BM$2,'Hinweise-allg.Eingaben'!$S$5,IF(BH28&gt;$BM$3,'Hinweise-allg.Eingaben'!$S$4,0)))))</f>
        <v>0</v>
      </c>
      <c r="BN28" s="74">
        <f>IF($BL28=0,0,IF(AV28&gt;AW28,0,IF(BI28=$BI$2,'Hinweise-allg.Eingaben'!$S$6,IF(BI28&gt;$BM$2,'Hinweise-allg.Eingaben'!$S$5,IF(BI28&gt;$BM$3,'Hinweise-allg.Eingaben'!$S$4,0)))))</f>
        <v>0</v>
      </c>
      <c r="BO28" s="74">
        <f>IF($BL28=0,0,IF(AV28&gt;AW28,0,BJ28*'Hinweise-allg.Eingaben'!$S$6))</f>
        <v>0</v>
      </c>
      <c r="BP28" s="78">
        <f>IF($BL28=0,0,IF(AV28&gt;AW28,0,IF(BK28=$BI$2,'Hinweise-allg.Eingaben'!$S$6,IF(BK28&gt;$BM$2,'Hinweise-allg.Eingaben'!$S$5,IF(BK28&gt;$BM$3,'Hinweise-allg.Eingaben'!$S$4,0)))))</f>
        <v>0</v>
      </c>
      <c r="BQ28" s="77">
        <f t="shared" si="35"/>
        <v>0</v>
      </c>
      <c r="BR28" s="74">
        <f t="shared" si="85"/>
        <v>0</v>
      </c>
      <c r="BS28" s="74">
        <f t="shared" si="86"/>
        <v>0</v>
      </c>
      <c r="BT28" s="74">
        <f t="shared" si="87"/>
        <v>0</v>
      </c>
      <c r="BU28" s="74">
        <f t="shared" si="88"/>
        <v>0</v>
      </c>
      <c r="BV28" s="74">
        <f t="shared" si="89"/>
        <v>0</v>
      </c>
      <c r="BW28" s="74">
        <f t="shared" si="90"/>
        <v>0</v>
      </c>
      <c r="BX28" s="74">
        <f t="shared" si="91"/>
        <v>0</v>
      </c>
      <c r="BY28" s="74">
        <f t="shared" si="92"/>
        <v>0</v>
      </c>
      <c r="BZ28" s="74">
        <f t="shared" si="93"/>
        <v>0</v>
      </c>
      <c r="CA28" s="74">
        <f t="shared" si="94"/>
        <v>0</v>
      </c>
      <c r="CB28" s="78">
        <f t="shared" si="95"/>
        <v>0</v>
      </c>
      <c r="CC28" s="77">
        <f t="shared" si="96"/>
        <v>0</v>
      </c>
      <c r="CD28" s="74">
        <f t="shared" si="97"/>
        <v>0</v>
      </c>
      <c r="CE28" s="74">
        <f t="shared" si="98"/>
        <v>0</v>
      </c>
      <c r="CF28" s="77">
        <f t="shared" si="99"/>
        <v>0</v>
      </c>
      <c r="CG28" s="74">
        <f t="shared" si="100"/>
        <v>0</v>
      </c>
      <c r="CH28" s="78">
        <f t="shared" si="101"/>
        <v>0</v>
      </c>
      <c r="CI28" s="77">
        <f t="shared" si="102"/>
        <v>0</v>
      </c>
      <c r="CJ28" s="74">
        <f t="shared" si="103"/>
        <v>0</v>
      </c>
      <c r="CK28" s="78">
        <f t="shared" si="104"/>
        <v>0</v>
      </c>
      <c r="CL28" s="74">
        <f t="shared" si="105"/>
        <v>0</v>
      </c>
      <c r="CM28" s="74">
        <f t="shared" si="106"/>
        <v>0</v>
      </c>
      <c r="CN28" s="74">
        <f t="shared" si="107"/>
        <v>0</v>
      </c>
      <c r="CO28" s="77">
        <f t="shared" si="108"/>
        <v>0</v>
      </c>
      <c r="CP28" s="74">
        <f t="shared" si="109"/>
        <v>0</v>
      </c>
      <c r="CQ28" s="74">
        <f t="shared" si="110"/>
        <v>0</v>
      </c>
      <c r="CR28" s="78">
        <f t="shared" si="111"/>
        <v>0</v>
      </c>
      <c r="CS28" s="74"/>
      <c r="CT28" s="77">
        <f t="shared" si="112"/>
        <v>0</v>
      </c>
      <c r="CU28" s="74">
        <f t="shared" si="113"/>
        <v>0</v>
      </c>
      <c r="CV28" s="74">
        <f t="shared" si="114"/>
        <v>0</v>
      </c>
      <c r="CW28" s="74">
        <f t="shared" si="115"/>
        <v>0</v>
      </c>
      <c r="CX28" s="78">
        <f t="shared" si="116"/>
        <v>0</v>
      </c>
      <c r="CY28" s="74"/>
      <c r="CZ28" s="77">
        <f t="shared" si="117"/>
        <v>0</v>
      </c>
      <c r="DA28" s="78">
        <f t="shared" si="118"/>
        <v>0</v>
      </c>
      <c r="DB28" s="74"/>
      <c r="DC28" s="74"/>
      <c r="DD28" s="74"/>
      <c r="DE28" s="74"/>
      <c r="DF28" s="74"/>
      <c r="DG28" s="74"/>
      <c r="DH28" s="74" t="str">
        <f t="shared" si="70"/>
        <v/>
      </c>
      <c r="DI28" s="74"/>
      <c r="DJ28" s="260" t="b">
        <v>0</v>
      </c>
      <c r="DK28" s="74"/>
      <c r="DL28" s="74"/>
      <c r="DM28" s="74"/>
    </row>
    <row r="29" spans="1:117" ht="23.1" customHeight="1" x14ac:dyDescent="0.2">
      <c r="A29" s="253">
        <v>17</v>
      </c>
      <c r="B29" s="199"/>
      <c r="C29" s="200"/>
      <c r="D29" s="201"/>
      <c r="E29" s="202"/>
      <c r="F29" s="203"/>
      <c r="G29" s="204"/>
      <c r="H29" s="205"/>
      <c r="I29" s="375"/>
      <c r="J29" s="376"/>
      <c r="K29" s="19" t="str">
        <f t="shared" si="119"/>
        <v/>
      </c>
      <c r="L29" s="258"/>
      <c r="M29" s="259"/>
      <c r="N29" s="38"/>
      <c r="O29" s="105"/>
      <c r="P29" s="107"/>
      <c r="Q29" s="38"/>
      <c r="R29" s="105"/>
      <c r="S29" s="108"/>
      <c r="T29" s="38"/>
      <c r="U29" s="39"/>
      <c r="V29" s="40"/>
      <c r="W29" s="170"/>
      <c r="X29" s="107"/>
      <c r="Y29" s="39"/>
      <c r="Z29" s="107"/>
      <c r="AA29" s="207"/>
      <c r="AB29" s="207"/>
      <c r="AC29" s="373"/>
      <c r="AD29" s="374"/>
      <c r="AE29" s="183" t="str">
        <f t="shared" si="22"/>
        <v/>
      </c>
      <c r="AF29" s="194" t="str">
        <f t="shared" si="120"/>
        <v/>
      </c>
      <c r="AG29" s="303" t="str">
        <f t="shared" si="121"/>
        <v/>
      </c>
      <c r="AH29" s="208"/>
      <c r="AI29" s="209" t="str">
        <f t="shared" si="122"/>
        <v/>
      </c>
      <c r="AJ29" s="210"/>
      <c r="AK29" s="198" t="str">
        <f t="shared" si="26"/>
        <v/>
      </c>
      <c r="AT29" s="185">
        <f t="shared" si="71"/>
        <v>17</v>
      </c>
      <c r="AU29" s="11" t="str">
        <f t="shared" si="27"/>
        <v xml:space="preserve">Fahrt 17:___ </v>
      </c>
      <c r="AV29" s="84">
        <f t="shared" si="72"/>
        <v>0</v>
      </c>
      <c r="AW29" s="84">
        <f t="shared" si="73"/>
        <v>0</v>
      </c>
      <c r="AX29" s="74">
        <f t="shared" si="74"/>
        <v>0</v>
      </c>
      <c r="AY29" s="243" t="str">
        <f t="shared" si="29"/>
        <v/>
      </c>
      <c r="AZ29" s="85"/>
      <c r="BA29" s="83" t="str">
        <f t="shared" si="75"/>
        <v/>
      </c>
      <c r="BB29" s="83" t="str">
        <f t="shared" si="76"/>
        <v/>
      </c>
      <c r="BC29" s="74">
        <f t="shared" si="77"/>
        <v>1</v>
      </c>
      <c r="BD29" s="80" t="str">
        <f t="shared" si="78"/>
        <v/>
      </c>
      <c r="BE29" s="74">
        <f t="shared" si="79"/>
        <v>0</v>
      </c>
      <c r="BF29" s="74">
        <f t="shared" si="80"/>
        <v>0</v>
      </c>
      <c r="BG29" s="74"/>
      <c r="BH29" s="94">
        <f t="shared" si="81"/>
        <v>0</v>
      </c>
      <c r="BI29" s="90">
        <f t="shared" si="82"/>
        <v>0</v>
      </c>
      <c r="BJ29" s="74">
        <f t="shared" si="83"/>
        <v>0</v>
      </c>
      <c r="BK29" s="91">
        <f t="shared" si="84"/>
        <v>0</v>
      </c>
      <c r="BL29" s="74">
        <f t="shared" si="34"/>
        <v>0</v>
      </c>
      <c r="BM29" s="77">
        <f>IF(BL29=0,0,IF(AV29&gt;AW29,0,IF(BH29=$BI$2,'Hinweise-allg.Eingaben'!$S$6,IF(BH29&gt;$BM$2,'Hinweise-allg.Eingaben'!$S$5,IF(BH29&gt;$BM$3,'Hinweise-allg.Eingaben'!$S$4,0)))))</f>
        <v>0</v>
      </c>
      <c r="BN29" s="74">
        <f>IF($BL29=0,0,IF(AV29&gt;AW29,0,IF(BI29=$BI$2,'Hinweise-allg.Eingaben'!$S$6,IF(BI29&gt;$BM$2,'Hinweise-allg.Eingaben'!$S$5,IF(BI29&gt;$BM$3,'Hinweise-allg.Eingaben'!$S$4,0)))))</f>
        <v>0</v>
      </c>
      <c r="BO29" s="74">
        <f>IF($BL29=0,0,IF(AV29&gt;AW29,0,BJ29*'Hinweise-allg.Eingaben'!$S$6))</f>
        <v>0</v>
      </c>
      <c r="BP29" s="78">
        <f>IF($BL29=0,0,IF(AV29&gt;AW29,0,IF(BK29=$BI$2,'Hinweise-allg.Eingaben'!$S$6,IF(BK29&gt;$BM$2,'Hinweise-allg.Eingaben'!$S$5,IF(BK29&gt;$BM$3,'Hinweise-allg.Eingaben'!$S$4,0)))))</f>
        <v>0</v>
      </c>
      <c r="BQ29" s="77">
        <f t="shared" si="35"/>
        <v>0</v>
      </c>
      <c r="BR29" s="74">
        <f t="shared" si="85"/>
        <v>0</v>
      </c>
      <c r="BS29" s="74">
        <f t="shared" si="86"/>
        <v>0</v>
      </c>
      <c r="BT29" s="74">
        <f t="shared" si="87"/>
        <v>0</v>
      </c>
      <c r="BU29" s="74">
        <f t="shared" si="88"/>
        <v>0</v>
      </c>
      <c r="BV29" s="74">
        <f t="shared" si="89"/>
        <v>0</v>
      </c>
      <c r="BW29" s="74">
        <f t="shared" si="90"/>
        <v>0</v>
      </c>
      <c r="BX29" s="74">
        <f t="shared" si="91"/>
        <v>0</v>
      </c>
      <c r="BY29" s="74">
        <f t="shared" si="92"/>
        <v>0</v>
      </c>
      <c r="BZ29" s="74">
        <f t="shared" si="93"/>
        <v>0</v>
      </c>
      <c r="CA29" s="74">
        <f t="shared" si="94"/>
        <v>0</v>
      </c>
      <c r="CB29" s="78">
        <f t="shared" si="95"/>
        <v>0</v>
      </c>
      <c r="CC29" s="77">
        <f t="shared" si="96"/>
        <v>0</v>
      </c>
      <c r="CD29" s="74">
        <f t="shared" si="97"/>
        <v>0</v>
      </c>
      <c r="CE29" s="74">
        <f t="shared" si="98"/>
        <v>0</v>
      </c>
      <c r="CF29" s="77">
        <f t="shared" si="99"/>
        <v>0</v>
      </c>
      <c r="CG29" s="74">
        <f t="shared" si="100"/>
        <v>0</v>
      </c>
      <c r="CH29" s="78">
        <f t="shared" si="101"/>
        <v>0</v>
      </c>
      <c r="CI29" s="77">
        <f t="shared" si="102"/>
        <v>0</v>
      </c>
      <c r="CJ29" s="74">
        <f t="shared" si="103"/>
        <v>0</v>
      </c>
      <c r="CK29" s="78">
        <f t="shared" si="104"/>
        <v>0</v>
      </c>
      <c r="CL29" s="74">
        <f t="shared" si="105"/>
        <v>0</v>
      </c>
      <c r="CM29" s="74">
        <f t="shared" si="106"/>
        <v>0</v>
      </c>
      <c r="CN29" s="74">
        <f t="shared" si="107"/>
        <v>0</v>
      </c>
      <c r="CO29" s="77">
        <f t="shared" si="108"/>
        <v>0</v>
      </c>
      <c r="CP29" s="74">
        <f t="shared" si="109"/>
        <v>0</v>
      </c>
      <c r="CQ29" s="74">
        <f t="shared" si="110"/>
        <v>0</v>
      </c>
      <c r="CR29" s="78">
        <f t="shared" si="111"/>
        <v>0</v>
      </c>
      <c r="CS29" s="74"/>
      <c r="CT29" s="77">
        <f t="shared" si="112"/>
        <v>0</v>
      </c>
      <c r="CU29" s="74">
        <f t="shared" si="113"/>
        <v>0</v>
      </c>
      <c r="CV29" s="74">
        <f t="shared" si="114"/>
        <v>0</v>
      </c>
      <c r="CW29" s="74">
        <f t="shared" si="115"/>
        <v>0</v>
      </c>
      <c r="CX29" s="78">
        <f t="shared" si="116"/>
        <v>0</v>
      </c>
      <c r="CY29" s="74"/>
      <c r="CZ29" s="77">
        <f t="shared" si="117"/>
        <v>0</v>
      </c>
      <c r="DA29" s="78">
        <f t="shared" si="118"/>
        <v>0</v>
      </c>
      <c r="DB29" s="74"/>
      <c r="DC29" s="74"/>
      <c r="DD29" s="74"/>
      <c r="DE29" s="74"/>
      <c r="DF29" s="74"/>
      <c r="DG29" s="74"/>
      <c r="DH29" s="74" t="str">
        <f t="shared" si="70"/>
        <v/>
      </c>
      <c r="DI29" s="74"/>
      <c r="DJ29" s="260" t="b">
        <v>0</v>
      </c>
      <c r="DK29" s="74"/>
      <c r="DL29" s="74"/>
      <c r="DM29" s="74"/>
    </row>
    <row r="30" spans="1:117" ht="23.1" customHeight="1" x14ac:dyDescent="0.2">
      <c r="A30" s="253">
        <v>18</v>
      </c>
      <c r="B30" s="199"/>
      <c r="C30" s="200"/>
      <c r="D30" s="201"/>
      <c r="E30" s="202"/>
      <c r="F30" s="203"/>
      <c r="G30" s="204"/>
      <c r="H30" s="205"/>
      <c r="I30" s="375"/>
      <c r="J30" s="376"/>
      <c r="K30" s="19" t="str">
        <f t="shared" si="119"/>
        <v/>
      </c>
      <c r="L30" s="258"/>
      <c r="M30" s="259"/>
      <c r="N30" s="38"/>
      <c r="O30" s="105"/>
      <c r="P30" s="107"/>
      <c r="Q30" s="38"/>
      <c r="R30" s="105"/>
      <c r="S30" s="108"/>
      <c r="T30" s="38"/>
      <c r="U30" s="39"/>
      <c r="V30" s="40"/>
      <c r="W30" s="170"/>
      <c r="X30" s="107"/>
      <c r="Y30" s="39"/>
      <c r="Z30" s="107"/>
      <c r="AA30" s="207"/>
      <c r="AB30" s="207"/>
      <c r="AC30" s="373"/>
      <c r="AD30" s="374"/>
      <c r="AE30" s="183" t="str">
        <f t="shared" si="22"/>
        <v/>
      </c>
      <c r="AF30" s="194" t="str">
        <f t="shared" si="120"/>
        <v/>
      </c>
      <c r="AG30" s="303" t="str">
        <f t="shared" si="121"/>
        <v/>
      </c>
      <c r="AH30" s="208"/>
      <c r="AI30" s="209" t="str">
        <f t="shared" si="122"/>
        <v/>
      </c>
      <c r="AJ30" s="210"/>
      <c r="AK30" s="198" t="str">
        <f t="shared" si="26"/>
        <v/>
      </c>
      <c r="AT30" s="185">
        <f t="shared" si="71"/>
        <v>18</v>
      </c>
      <c r="AU30" s="11" t="str">
        <f t="shared" si="27"/>
        <v xml:space="preserve">Fahrt 18:___ </v>
      </c>
      <c r="AV30" s="84">
        <f t="shared" si="72"/>
        <v>0</v>
      </c>
      <c r="AW30" s="84">
        <f t="shared" si="73"/>
        <v>0</v>
      </c>
      <c r="AX30" s="74">
        <f t="shared" si="74"/>
        <v>0</v>
      </c>
      <c r="AY30" s="243" t="str">
        <f t="shared" si="29"/>
        <v/>
      </c>
      <c r="AZ30" s="85"/>
      <c r="BA30" s="83" t="str">
        <f t="shared" si="75"/>
        <v/>
      </c>
      <c r="BB30" s="83" t="str">
        <f t="shared" si="76"/>
        <v/>
      </c>
      <c r="BC30" s="74">
        <f t="shared" si="77"/>
        <v>1</v>
      </c>
      <c r="BD30" s="80" t="str">
        <f t="shared" si="78"/>
        <v/>
      </c>
      <c r="BE30" s="74">
        <f t="shared" si="79"/>
        <v>0</v>
      </c>
      <c r="BF30" s="74">
        <f t="shared" si="80"/>
        <v>0</v>
      </c>
      <c r="BG30" s="74"/>
      <c r="BH30" s="94">
        <f t="shared" si="81"/>
        <v>0</v>
      </c>
      <c r="BI30" s="90">
        <f t="shared" si="82"/>
        <v>0</v>
      </c>
      <c r="BJ30" s="74">
        <f t="shared" si="83"/>
        <v>0</v>
      </c>
      <c r="BK30" s="91">
        <f t="shared" si="84"/>
        <v>0</v>
      </c>
      <c r="BL30" s="74">
        <f t="shared" si="34"/>
        <v>0</v>
      </c>
      <c r="BM30" s="77">
        <f>IF(BL30=0,0,IF(AV30&gt;AW30,0,IF(BH30=$BI$2,'Hinweise-allg.Eingaben'!$S$6,IF(BH30&gt;$BM$2,'Hinweise-allg.Eingaben'!$S$5,IF(BH30&gt;$BM$3,'Hinweise-allg.Eingaben'!$S$4,0)))))</f>
        <v>0</v>
      </c>
      <c r="BN30" s="74">
        <f>IF($BL30=0,0,IF(AV30&gt;AW30,0,IF(BI30=$BI$2,'Hinweise-allg.Eingaben'!$S$6,IF(BI30&gt;$BM$2,'Hinweise-allg.Eingaben'!$S$5,IF(BI30&gt;$BM$3,'Hinweise-allg.Eingaben'!$S$4,0)))))</f>
        <v>0</v>
      </c>
      <c r="BO30" s="74">
        <f>IF($BL30=0,0,IF(AV30&gt;AW30,0,BJ30*'Hinweise-allg.Eingaben'!$S$6))</f>
        <v>0</v>
      </c>
      <c r="BP30" s="78">
        <f>IF($BL30=0,0,IF(AV30&gt;AW30,0,IF(BK30=$BI$2,'Hinweise-allg.Eingaben'!$S$6,IF(BK30&gt;$BM$2,'Hinweise-allg.Eingaben'!$S$5,IF(BK30&gt;$BM$3,'Hinweise-allg.Eingaben'!$S$4,0)))))</f>
        <v>0</v>
      </c>
      <c r="BQ30" s="77">
        <f t="shared" si="35"/>
        <v>0</v>
      </c>
      <c r="BR30" s="74">
        <f t="shared" si="85"/>
        <v>0</v>
      </c>
      <c r="BS30" s="74">
        <f t="shared" si="86"/>
        <v>0</v>
      </c>
      <c r="BT30" s="74">
        <f t="shared" si="87"/>
        <v>0</v>
      </c>
      <c r="BU30" s="74">
        <f t="shared" si="88"/>
        <v>0</v>
      </c>
      <c r="BV30" s="74">
        <f t="shared" si="89"/>
        <v>0</v>
      </c>
      <c r="BW30" s="74">
        <f t="shared" si="90"/>
        <v>0</v>
      </c>
      <c r="BX30" s="74">
        <f t="shared" si="91"/>
        <v>0</v>
      </c>
      <c r="BY30" s="74">
        <f t="shared" si="92"/>
        <v>0</v>
      </c>
      <c r="BZ30" s="74">
        <f t="shared" si="93"/>
        <v>0</v>
      </c>
      <c r="CA30" s="74">
        <f t="shared" si="94"/>
        <v>0</v>
      </c>
      <c r="CB30" s="78">
        <f t="shared" si="95"/>
        <v>0</v>
      </c>
      <c r="CC30" s="77">
        <f t="shared" si="96"/>
        <v>0</v>
      </c>
      <c r="CD30" s="74">
        <f t="shared" si="97"/>
        <v>0</v>
      </c>
      <c r="CE30" s="74">
        <f t="shared" si="98"/>
        <v>0</v>
      </c>
      <c r="CF30" s="77">
        <f t="shared" si="99"/>
        <v>0</v>
      </c>
      <c r="CG30" s="74">
        <f t="shared" si="100"/>
        <v>0</v>
      </c>
      <c r="CH30" s="78">
        <f t="shared" si="101"/>
        <v>0</v>
      </c>
      <c r="CI30" s="77">
        <f t="shared" si="102"/>
        <v>0</v>
      </c>
      <c r="CJ30" s="74">
        <f t="shared" si="103"/>
        <v>0</v>
      </c>
      <c r="CK30" s="78">
        <f t="shared" si="104"/>
        <v>0</v>
      </c>
      <c r="CL30" s="74">
        <f t="shared" si="105"/>
        <v>0</v>
      </c>
      <c r="CM30" s="74">
        <f t="shared" si="106"/>
        <v>0</v>
      </c>
      <c r="CN30" s="74">
        <f t="shared" si="107"/>
        <v>0</v>
      </c>
      <c r="CO30" s="77">
        <f t="shared" si="108"/>
        <v>0</v>
      </c>
      <c r="CP30" s="74">
        <f t="shared" si="109"/>
        <v>0</v>
      </c>
      <c r="CQ30" s="74">
        <f t="shared" si="110"/>
        <v>0</v>
      </c>
      <c r="CR30" s="78">
        <f t="shared" si="111"/>
        <v>0</v>
      </c>
      <c r="CS30" s="74"/>
      <c r="CT30" s="77">
        <f t="shared" si="112"/>
        <v>0</v>
      </c>
      <c r="CU30" s="74">
        <f t="shared" si="113"/>
        <v>0</v>
      </c>
      <c r="CV30" s="74">
        <f t="shared" si="114"/>
        <v>0</v>
      </c>
      <c r="CW30" s="74">
        <f t="shared" si="115"/>
        <v>0</v>
      </c>
      <c r="CX30" s="78">
        <f t="shared" si="116"/>
        <v>0</v>
      </c>
      <c r="CY30" s="74"/>
      <c r="CZ30" s="77">
        <f t="shared" si="117"/>
        <v>0</v>
      </c>
      <c r="DA30" s="78">
        <f t="shared" si="118"/>
        <v>0</v>
      </c>
      <c r="DB30" s="74"/>
      <c r="DC30" s="74"/>
      <c r="DD30" s="74"/>
      <c r="DE30" s="74"/>
      <c r="DF30" s="74"/>
      <c r="DG30" s="74"/>
      <c r="DH30" s="74" t="str">
        <f t="shared" si="70"/>
        <v/>
      </c>
      <c r="DI30" s="74"/>
      <c r="DJ30" s="260" t="b">
        <v>0</v>
      </c>
      <c r="DK30" s="74"/>
      <c r="DL30" s="74"/>
      <c r="DM30" s="74"/>
    </row>
    <row r="31" spans="1:117" ht="23.1" customHeight="1" x14ac:dyDescent="0.2">
      <c r="A31" s="253">
        <v>19</v>
      </c>
      <c r="B31" s="199"/>
      <c r="C31" s="200"/>
      <c r="D31" s="201"/>
      <c r="E31" s="202"/>
      <c r="F31" s="203"/>
      <c r="G31" s="204"/>
      <c r="H31" s="205"/>
      <c r="I31" s="375"/>
      <c r="J31" s="376"/>
      <c r="K31" s="19" t="str">
        <f t="shared" si="119"/>
        <v/>
      </c>
      <c r="L31" s="258"/>
      <c r="M31" s="259"/>
      <c r="N31" s="38"/>
      <c r="O31" s="105"/>
      <c r="P31" s="107"/>
      <c r="Q31" s="38"/>
      <c r="R31" s="105"/>
      <c r="S31" s="108"/>
      <c r="T31" s="38"/>
      <c r="U31" s="39"/>
      <c r="V31" s="40"/>
      <c r="W31" s="170"/>
      <c r="X31" s="107"/>
      <c r="Y31" s="39"/>
      <c r="Z31" s="107"/>
      <c r="AA31" s="207"/>
      <c r="AB31" s="207"/>
      <c r="AC31" s="373"/>
      <c r="AD31" s="374"/>
      <c r="AE31" s="183" t="str">
        <f t="shared" si="22"/>
        <v/>
      </c>
      <c r="AF31" s="194" t="str">
        <f t="shared" si="120"/>
        <v/>
      </c>
      <c r="AG31" s="303" t="str">
        <f t="shared" si="121"/>
        <v/>
      </c>
      <c r="AH31" s="208"/>
      <c r="AI31" s="209" t="str">
        <f t="shared" si="122"/>
        <v/>
      </c>
      <c r="AJ31" s="210"/>
      <c r="AK31" s="198" t="str">
        <f t="shared" si="26"/>
        <v/>
      </c>
      <c r="AT31" s="185">
        <f t="shared" si="71"/>
        <v>19</v>
      </c>
      <c r="AU31" s="11" t="str">
        <f t="shared" si="27"/>
        <v xml:space="preserve">Fahrt 19:___ </v>
      </c>
      <c r="AV31" s="84">
        <f t="shared" si="72"/>
        <v>0</v>
      </c>
      <c r="AW31" s="84">
        <f t="shared" si="73"/>
        <v>0</v>
      </c>
      <c r="AX31" s="74">
        <f t="shared" si="74"/>
        <v>0</v>
      </c>
      <c r="AY31" s="243" t="str">
        <f t="shared" si="29"/>
        <v/>
      </c>
      <c r="AZ31" s="85"/>
      <c r="BA31" s="83" t="str">
        <f t="shared" si="75"/>
        <v/>
      </c>
      <c r="BB31" s="83" t="str">
        <f t="shared" si="76"/>
        <v/>
      </c>
      <c r="BC31" s="74">
        <f t="shared" si="77"/>
        <v>1</v>
      </c>
      <c r="BD31" s="80" t="str">
        <f t="shared" si="78"/>
        <v/>
      </c>
      <c r="BE31" s="74">
        <f t="shared" si="79"/>
        <v>0</v>
      </c>
      <c r="BF31" s="74">
        <f t="shared" si="80"/>
        <v>0</v>
      </c>
      <c r="BG31" s="74"/>
      <c r="BH31" s="94">
        <f t="shared" si="81"/>
        <v>0</v>
      </c>
      <c r="BI31" s="90">
        <f t="shared" si="82"/>
        <v>0</v>
      </c>
      <c r="BJ31" s="74">
        <f t="shared" si="83"/>
        <v>0</v>
      </c>
      <c r="BK31" s="91">
        <f t="shared" si="84"/>
        <v>0</v>
      </c>
      <c r="BL31" s="74">
        <f t="shared" si="34"/>
        <v>0</v>
      </c>
      <c r="BM31" s="77">
        <f>IF(BL31=0,0,IF(AV31&gt;AW31,0,IF(BH31=$BI$2,'Hinweise-allg.Eingaben'!$S$6,IF(BH31&gt;$BM$2,'Hinweise-allg.Eingaben'!$S$5,IF(BH31&gt;$BM$3,'Hinweise-allg.Eingaben'!$S$4,0)))))</f>
        <v>0</v>
      </c>
      <c r="BN31" s="74">
        <f>IF($BL31=0,0,IF(AV31&gt;AW31,0,IF(BI31=$BI$2,'Hinweise-allg.Eingaben'!$S$6,IF(BI31&gt;$BM$2,'Hinweise-allg.Eingaben'!$S$5,IF(BI31&gt;$BM$3,'Hinweise-allg.Eingaben'!$S$4,0)))))</f>
        <v>0</v>
      </c>
      <c r="BO31" s="74">
        <f>IF($BL31=0,0,IF(AV31&gt;AW31,0,BJ31*'Hinweise-allg.Eingaben'!$S$6))</f>
        <v>0</v>
      </c>
      <c r="BP31" s="78">
        <f>IF($BL31=0,0,IF(AV31&gt;AW31,0,IF(BK31=$BI$2,'Hinweise-allg.Eingaben'!$S$6,IF(BK31&gt;$BM$2,'Hinweise-allg.Eingaben'!$S$5,IF(BK31&gt;$BM$3,'Hinweise-allg.Eingaben'!$S$4,0)))))</f>
        <v>0</v>
      </c>
      <c r="BQ31" s="77">
        <f t="shared" si="35"/>
        <v>0</v>
      </c>
      <c r="BR31" s="74">
        <f t="shared" si="85"/>
        <v>0</v>
      </c>
      <c r="BS31" s="74">
        <f t="shared" si="86"/>
        <v>0</v>
      </c>
      <c r="BT31" s="74">
        <f t="shared" si="87"/>
        <v>0</v>
      </c>
      <c r="BU31" s="74">
        <f t="shared" si="88"/>
        <v>0</v>
      </c>
      <c r="BV31" s="74">
        <f t="shared" si="89"/>
        <v>0</v>
      </c>
      <c r="BW31" s="74">
        <f t="shared" si="90"/>
        <v>0</v>
      </c>
      <c r="BX31" s="74">
        <f t="shared" si="91"/>
        <v>0</v>
      </c>
      <c r="BY31" s="74">
        <f t="shared" si="92"/>
        <v>0</v>
      </c>
      <c r="BZ31" s="74">
        <f t="shared" si="93"/>
        <v>0</v>
      </c>
      <c r="CA31" s="74">
        <f t="shared" si="94"/>
        <v>0</v>
      </c>
      <c r="CB31" s="78">
        <f t="shared" si="95"/>
        <v>0</v>
      </c>
      <c r="CC31" s="77">
        <f t="shared" si="96"/>
        <v>0</v>
      </c>
      <c r="CD31" s="74">
        <f t="shared" si="97"/>
        <v>0</v>
      </c>
      <c r="CE31" s="74">
        <f t="shared" si="98"/>
        <v>0</v>
      </c>
      <c r="CF31" s="77">
        <f t="shared" si="99"/>
        <v>0</v>
      </c>
      <c r="CG31" s="74">
        <f t="shared" si="100"/>
        <v>0</v>
      </c>
      <c r="CH31" s="78">
        <f t="shared" si="101"/>
        <v>0</v>
      </c>
      <c r="CI31" s="77">
        <f t="shared" si="102"/>
        <v>0</v>
      </c>
      <c r="CJ31" s="74">
        <f t="shared" si="103"/>
        <v>0</v>
      </c>
      <c r="CK31" s="78">
        <f t="shared" si="104"/>
        <v>0</v>
      </c>
      <c r="CL31" s="74">
        <f t="shared" si="105"/>
        <v>0</v>
      </c>
      <c r="CM31" s="74">
        <f t="shared" si="106"/>
        <v>0</v>
      </c>
      <c r="CN31" s="74">
        <f t="shared" si="107"/>
        <v>0</v>
      </c>
      <c r="CO31" s="77">
        <f t="shared" si="108"/>
        <v>0</v>
      </c>
      <c r="CP31" s="74">
        <f t="shared" si="109"/>
        <v>0</v>
      </c>
      <c r="CQ31" s="74">
        <f t="shared" si="110"/>
        <v>0</v>
      </c>
      <c r="CR31" s="78">
        <f t="shared" si="111"/>
        <v>0</v>
      </c>
      <c r="CS31" s="74"/>
      <c r="CT31" s="77">
        <f t="shared" si="112"/>
        <v>0</v>
      </c>
      <c r="CU31" s="74">
        <f t="shared" si="113"/>
        <v>0</v>
      </c>
      <c r="CV31" s="74">
        <f t="shared" si="114"/>
        <v>0</v>
      </c>
      <c r="CW31" s="74">
        <f t="shared" si="115"/>
        <v>0</v>
      </c>
      <c r="CX31" s="78">
        <f t="shared" si="116"/>
        <v>0</v>
      </c>
      <c r="CY31" s="74"/>
      <c r="CZ31" s="77">
        <f t="shared" si="117"/>
        <v>0</v>
      </c>
      <c r="DA31" s="78">
        <f t="shared" si="118"/>
        <v>0</v>
      </c>
      <c r="DB31" s="74"/>
      <c r="DC31" s="74"/>
      <c r="DD31" s="74"/>
      <c r="DE31" s="74"/>
      <c r="DF31" s="74"/>
      <c r="DG31" s="74"/>
      <c r="DH31" s="74" t="str">
        <f t="shared" si="70"/>
        <v/>
      </c>
      <c r="DI31" s="74"/>
      <c r="DJ31" s="260" t="b">
        <v>0</v>
      </c>
      <c r="DK31" s="74"/>
      <c r="DL31" s="74"/>
      <c r="DM31" s="74"/>
    </row>
    <row r="32" spans="1:117" ht="23.1" customHeight="1" x14ac:dyDescent="0.2">
      <c r="A32" s="253">
        <v>20</v>
      </c>
      <c r="B32" s="199"/>
      <c r="C32" s="200"/>
      <c r="D32" s="201"/>
      <c r="E32" s="202"/>
      <c r="F32" s="203"/>
      <c r="G32" s="204"/>
      <c r="H32" s="205"/>
      <c r="I32" s="375"/>
      <c r="J32" s="376"/>
      <c r="K32" s="19" t="str">
        <f t="shared" si="119"/>
        <v/>
      </c>
      <c r="L32" s="258"/>
      <c r="M32" s="259"/>
      <c r="N32" s="38"/>
      <c r="O32" s="105"/>
      <c r="P32" s="107"/>
      <c r="Q32" s="38"/>
      <c r="R32" s="105"/>
      <c r="S32" s="108"/>
      <c r="T32" s="38"/>
      <c r="U32" s="39"/>
      <c r="V32" s="40"/>
      <c r="W32" s="170"/>
      <c r="X32" s="107"/>
      <c r="Y32" s="39"/>
      <c r="Z32" s="107"/>
      <c r="AA32" s="207"/>
      <c r="AB32" s="207"/>
      <c r="AC32" s="373"/>
      <c r="AD32" s="374"/>
      <c r="AE32" s="183" t="str">
        <f t="shared" si="22"/>
        <v/>
      </c>
      <c r="AF32" s="194" t="str">
        <f t="shared" si="120"/>
        <v/>
      </c>
      <c r="AG32" s="303" t="str">
        <f t="shared" si="121"/>
        <v/>
      </c>
      <c r="AH32" s="208"/>
      <c r="AI32" s="209" t="str">
        <f t="shared" si="122"/>
        <v/>
      </c>
      <c r="AJ32" s="210"/>
      <c r="AK32" s="198" t="str">
        <f t="shared" si="26"/>
        <v/>
      </c>
      <c r="AT32" s="185">
        <f t="shared" si="71"/>
        <v>20</v>
      </c>
      <c r="AU32" s="11" t="str">
        <f t="shared" si="27"/>
        <v xml:space="preserve">Fahrt 20:___ </v>
      </c>
      <c r="AV32" s="84">
        <f t="shared" si="72"/>
        <v>0</v>
      </c>
      <c r="AW32" s="84">
        <f t="shared" si="73"/>
        <v>0</v>
      </c>
      <c r="AX32" s="74">
        <f t="shared" si="74"/>
        <v>0</v>
      </c>
      <c r="AY32" s="243" t="str">
        <f t="shared" si="29"/>
        <v/>
      </c>
      <c r="AZ32" s="85"/>
      <c r="BA32" s="83" t="str">
        <f t="shared" si="75"/>
        <v/>
      </c>
      <c r="BB32" s="83" t="str">
        <f t="shared" si="76"/>
        <v/>
      </c>
      <c r="BC32" s="74">
        <f t="shared" si="77"/>
        <v>1</v>
      </c>
      <c r="BD32" s="80" t="str">
        <f t="shared" si="78"/>
        <v/>
      </c>
      <c r="BE32" s="74">
        <f t="shared" si="79"/>
        <v>0</v>
      </c>
      <c r="BF32" s="74">
        <f t="shared" si="80"/>
        <v>0</v>
      </c>
      <c r="BG32" s="74"/>
      <c r="BH32" s="94">
        <f t="shared" si="81"/>
        <v>0</v>
      </c>
      <c r="BI32" s="90">
        <f t="shared" si="82"/>
        <v>0</v>
      </c>
      <c r="BJ32" s="74">
        <f t="shared" si="83"/>
        <v>0</v>
      </c>
      <c r="BK32" s="91">
        <f t="shared" si="84"/>
        <v>0</v>
      </c>
      <c r="BL32" s="74">
        <f t="shared" si="34"/>
        <v>0</v>
      </c>
      <c r="BM32" s="77">
        <f>IF(BL32=0,0,IF(AV32&gt;AW32,0,IF(BH32=$BI$2,'Hinweise-allg.Eingaben'!$S$6,IF(BH32&gt;$BM$2,'Hinweise-allg.Eingaben'!$S$5,IF(BH32&gt;$BM$3,'Hinweise-allg.Eingaben'!$S$4,0)))))</f>
        <v>0</v>
      </c>
      <c r="BN32" s="74">
        <f>IF($BL32=0,0,IF(AV32&gt;AW32,0,IF(BI32=$BI$2,'Hinweise-allg.Eingaben'!$S$6,IF(BI32&gt;$BM$2,'Hinweise-allg.Eingaben'!$S$5,IF(BI32&gt;$BM$3,'Hinweise-allg.Eingaben'!$S$4,0)))))</f>
        <v>0</v>
      </c>
      <c r="BO32" s="74">
        <f>IF($BL32=0,0,IF(AV32&gt;AW32,0,BJ32*'Hinweise-allg.Eingaben'!$S$6))</f>
        <v>0</v>
      </c>
      <c r="BP32" s="78">
        <f>IF($BL32=0,0,IF(AV32&gt;AW32,0,IF(BK32=$BI$2,'Hinweise-allg.Eingaben'!$S$6,IF(BK32&gt;$BM$2,'Hinweise-allg.Eingaben'!$S$5,IF(BK32&gt;$BM$3,'Hinweise-allg.Eingaben'!$S$4,0)))))</f>
        <v>0</v>
      </c>
      <c r="BQ32" s="77">
        <f t="shared" si="35"/>
        <v>0</v>
      </c>
      <c r="BR32" s="74">
        <f t="shared" si="85"/>
        <v>0</v>
      </c>
      <c r="BS32" s="74">
        <f t="shared" si="86"/>
        <v>0</v>
      </c>
      <c r="BT32" s="74">
        <f t="shared" si="87"/>
        <v>0</v>
      </c>
      <c r="BU32" s="74">
        <f t="shared" si="88"/>
        <v>0</v>
      </c>
      <c r="BV32" s="74">
        <f t="shared" si="89"/>
        <v>0</v>
      </c>
      <c r="BW32" s="74">
        <f t="shared" si="90"/>
        <v>0</v>
      </c>
      <c r="BX32" s="74">
        <f t="shared" si="91"/>
        <v>0</v>
      </c>
      <c r="BY32" s="74">
        <f t="shared" si="92"/>
        <v>0</v>
      </c>
      <c r="BZ32" s="74">
        <f t="shared" si="93"/>
        <v>0</v>
      </c>
      <c r="CA32" s="74">
        <f t="shared" si="94"/>
        <v>0</v>
      </c>
      <c r="CB32" s="78">
        <f t="shared" si="95"/>
        <v>0</v>
      </c>
      <c r="CC32" s="77">
        <f t="shared" si="96"/>
        <v>0</v>
      </c>
      <c r="CD32" s="74">
        <f t="shared" si="97"/>
        <v>0</v>
      </c>
      <c r="CE32" s="74">
        <f t="shared" si="98"/>
        <v>0</v>
      </c>
      <c r="CF32" s="77">
        <f t="shared" si="99"/>
        <v>0</v>
      </c>
      <c r="CG32" s="74">
        <f t="shared" si="100"/>
        <v>0</v>
      </c>
      <c r="CH32" s="78">
        <f t="shared" si="101"/>
        <v>0</v>
      </c>
      <c r="CI32" s="77">
        <f t="shared" si="102"/>
        <v>0</v>
      </c>
      <c r="CJ32" s="74">
        <f t="shared" si="103"/>
        <v>0</v>
      </c>
      <c r="CK32" s="78">
        <f t="shared" si="104"/>
        <v>0</v>
      </c>
      <c r="CL32" s="74">
        <f t="shared" si="105"/>
        <v>0</v>
      </c>
      <c r="CM32" s="74">
        <f t="shared" si="106"/>
        <v>0</v>
      </c>
      <c r="CN32" s="74">
        <f t="shared" si="107"/>
        <v>0</v>
      </c>
      <c r="CO32" s="77">
        <f t="shared" si="108"/>
        <v>0</v>
      </c>
      <c r="CP32" s="74">
        <f t="shared" si="109"/>
        <v>0</v>
      </c>
      <c r="CQ32" s="74">
        <f t="shared" si="110"/>
        <v>0</v>
      </c>
      <c r="CR32" s="78">
        <f t="shared" si="111"/>
        <v>0</v>
      </c>
      <c r="CS32" s="74"/>
      <c r="CT32" s="77">
        <f t="shared" si="112"/>
        <v>0</v>
      </c>
      <c r="CU32" s="74">
        <f t="shared" si="113"/>
        <v>0</v>
      </c>
      <c r="CV32" s="74">
        <f t="shared" si="114"/>
        <v>0</v>
      </c>
      <c r="CW32" s="74">
        <f t="shared" si="115"/>
        <v>0</v>
      </c>
      <c r="CX32" s="78">
        <f t="shared" si="116"/>
        <v>0</v>
      </c>
      <c r="CY32" s="74"/>
      <c r="CZ32" s="77">
        <f t="shared" si="117"/>
        <v>0</v>
      </c>
      <c r="DA32" s="78">
        <f t="shared" si="118"/>
        <v>0</v>
      </c>
      <c r="DB32" s="74"/>
      <c r="DC32" s="74"/>
      <c r="DD32" s="74"/>
      <c r="DE32" s="74"/>
      <c r="DF32" s="74"/>
      <c r="DG32" s="74"/>
      <c r="DH32" s="74" t="str">
        <f t="shared" si="70"/>
        <v/>
      </c>
      <c r="DI32" s="74"/>
      <c r="DJ32" s="260" t="b">
        <v>0</v>
      </c>
      <c r="DK32" s="74"/>
      <c r="DL32" s="74"/>
      <c r="DM32" s="74"/>
    </row>
    <row r="33" spans="1:117" ht="23.1" customHeight="1" x14ac:dyDescent="0.2">
      <c r="A33" s="253">
        <v>21</v>
      </c>
      <c r="B33" s="199"/>
      <c r="C33" s="200"/>
      <c r="D33" s="201"/>
      <c r="E33" s="202"/>
      <c r="F33" s="203"/>
      <c r="G33" s="204"/>
      <c r="H33" s="205"/>
      <c r="I33" s="375"/>
      <c r="J33" s="376"/>
      <c r="K33" s="19" t="str">
        <f t="shared" si="119"/>
        <v/>
      </c>
      <c r="L33" s="258"/>
      <c r="M33" s="259"/>
      <c r="N33" s="38"/>
      <c r="O33" s="105"/>
      <c r="P33" s="107"/>
      <c r="Q33" s="38"/>
      <c r="R33" s="105"/>
      <c r="S33" s="108"/>
      <c r="T33" s="38"/>
      <c r="U33" s="39"/>
      <c r="V33" s="40"/>
      <c r="W33" s="170"/>
      <c r="X33" s="107"/>
      <c r="Y33" s="39"/>
      <c r="Z33" s="107"/>
      <c r="AA33" s="207"/>
      <c r="AB33" s="207"/>
      <c r="AC33" s="373"/>
      <c r="AD33" s="374"/>
      <c r="AE33" s="183" t="str">
        <f t="shared" si="22"/>
        <v/>
      </c>
      <c r="AF33" s="194" t="str">
        <f t="shared" si="120"/>
        <v/>
      </c>
      <c r="AG33" s="303" t="str">
        <f t="shared" si="121"/>
        <v/>
      </c>
      <c r="AH33" s="208"/>
      <c r="AI33" s="209" t="str">
        <f t="shared" si="122"/>
        <v/>
      </c>
      <c r="AJ33" s="210"/>
      <c r="AK33" s="198" t="str">
        <f t="shared" si="26"/>
        <v/>
      </c>
      <c r="AT33" s="185">
        <f t="shared" si="71"/>
        <v>21</v>
      </c>
      <c r="AU33" s="11" t="str">
        <f t="shared" si="27"/>
        <v xml:space="preserve">Fahrt 21:___ </v>
      </c>
      <c r="AV33" s="84">
        <f t="shared" si="72"/>
        <v>0</v>
      </c>
      <c r="AW33" s="84">
        <f t="shared" si="73"/>
        <v>0</v>
      </c>
      <c r="AX33" s="74">
        <f t="shared" si="74"/>
        <v>0</v>
      </c>
      <c r="AY33" s="243" t="str">
        <f t="shared" si="29"/>
        <v/>
      </c>
      <c r="AZ33" s="85"/>
      <c r="BA33" s="83" t="str">
        <f t="shared" si="75"/>
        <v/>
      </c>
      <c r="BB33" s="83" t="str">
        <f t="shared" si="76"/>
        <v/>
      </c>
      <c r="BC33" s="74">
        <f t="shared" si="77"/>
        <v>1</v>
      </c>
      <c r="BD33" s="80" t="str">
        <f t="shared" si="78"/>
        <v/>
      </c>
      <c r="BE33" s="74">
        <f t="shared" si="79"/>
        <v>0</v>
      </c>
      <c r="BF33" s="74">
        <f t="shared" si="80"/>
        <v>0</v>
      </c>
      <c r="BG33" s="74"/>
      <c r="BH33" s="94">
        <f t="shared" si="81"/>
        <v>0</v>
      </c>
      <c r="BI33" s="90">
        <f t="shared" si="82"/>
        <v>0</v>
      </c>
      <c r="BJ33" s="74">
        <f t="shared" si="83"/>
        <v>0</v>
      </c>
      <c r="BK33" s="91">
        <f t="shared" si="84"/>
        <v>0</v>
      </c>
      <c r="BL33" s="74">
        <f t="shared" si="34"/>
        <v>0</v>
      </c>
      <c r="BM33" s="77">
        <f>IF(BL33=0,0,IF(AV33&gt;AW33,0,IF(BH33=$BI$2,'Hinweise-allg.Eingaben'!$S$6,IF(BH33&gt;$BM$2,'Hinweise-allg.Eingaben'!$S$5,IF(BH33&gt;$BM$3,'Hinweise-allg.Eingaben'!$S$4,0)))))</f>
        <v>0</v>
      </c>
      <c r="BN33" s="74">
        <f>IF($BL33=0,0,IF(AV33&gt;AW33,0,IF(BI33=$BI$2,'Hinweise-allg.Eingaben'!$S$6,IF(BI33&gt;$BM$2,'Hinweise-allg.Eingaben'!$S$5,IF(BI33&gt;$BM$3,'Hinweise-allg.Eingaben'!$S$4,0)))))</f>
        <v>0</v>
      </c>
      <c r="BO33" s="74">
        <f>IF($BL33=0,0,IF(AV33&gt;AW33,0,BJ33*'Hinweise-allg.Eingaben'!$S$6))</f>
        <v>0</v>
      </c>
      <c r="BP33" s="78">
        <f>IF($BL33=0,0,IF(AV33&gt;AW33,0,IF(BK33=$BI$2,'Hinweise-allg.Eingaben'!$S$6,IF(BK33&gt;$BM$2,'Hinweise-allg.Eingaben'!$S$5,IF(BK33&gt;$BM$3,'Hinweise-allg.Eingaben'!$S$4,0)))))</f>
        <v>0</v>
      </c>
      <c r="BQ33" s="77">
        <f t="shared" si="35"/>
        <v>0</v>
      </c>
      <c r="BR33" s="74">
        <f t="shared" si="85"/>
        <v>0</v>
      </c>
      <c r="BS33" s="74">
        <f t="shared" si="86"/>
        <v>0</v>
      </c>
      <c r="BT33" s="74">
        <f t="shared" si="87"/>
        <v>0</v>
      </c>
      <c r="BU33" s="74">
        <f t="shared" si="88"/>
        <v>0</v>
      </c>
      <c r="BV33" s="74">
        <f t="shared" si="89"/>
        <v>0</v>
      </c>
      <c r="BW33" s="74">
        <f t="shared" si="90"/>
        <v>0</v>
      </c>
      <c r="BX33" s="74">
        <f t="shared" si="91"/>
        <v>0</v>
      </c>
      <c r="BY33" s="74">
        <f t="shared" si="92"/>
        <v>0</v>
      </c>
      <c r="BZ33" s="74">
        <f t="shared" si="93"/>
        <v>0</v>
      </c>
      <c r="CA33" s="74">
        <f t="shared" si="94"/>
        <v>0</v>
      </c>
      <c r="CB33" s="78">
        <f t="shared" si="95"/>
        <v>0</v>
      </c>
      <c r="CC33" s="77">
        <f t="shared" si="96"/>
        <v>0</v>
      </c>
      <c r="CD33" s="74">
        <f t="shared" si="97"/>
        <v>0</v>
      </c>
      <c r="CE33" s="74">
        <f t="shared" si="98"/>
        <v>0</v>
      </c>
      <c r="CF33" s="77">
        <f t="shared" si="99"/>
        <v>0</v>
      </c>
      <c r="CG33" s="74">
        <f t="shared" si="100"/>
        <v>0</v>
      </c>
      <c r="CH33" s="78">
        <f t="shared" si="101"/>
        <v>0</v>
      </c>
      <c r="CI33" s="77">
        <f t="shared" si="102"/>
        <v>0</v>
      </c>
      <c r="CJ33" s="74">
        <f t="shared" si="103"/>
        <v>0</v>
      </c>
      <c r="CK33" s="78">
        <f t="shared" si="104"/>
        <v>0</v>
      </c>
      <c r="CL33" s="74">
        <f t="shared" si="105"/>
        <v>0</v>
      </c>
      <c r="CM33" s="74">
        <f t="shared" si="106"/>
        <v>0</v>
      </c>
      <c r="CN33" s="74">
        <f t="shared" si="107"/>
        <v>0</v>
      </c>
      <c r="CO33" s="77">
        <f t="shared" si="108"/>
        <v>0</v>
      </c>
      <c r="CP33" s="74">
        <f t="shared" si="109"/>
        <v>0</v>
      </c>
      <c r="CQ33" s="74">
        <f t="shared" si="110"/>
        <v>0</v>
      </c>
      <c r="CR33" s="78">
        <f t="shared" si="111"/>
        <v>0</v>
      </c>
      <c r="CS33" s="74"/>
      <c r="CT33" s="77">
        <f t="shared" si="112"/>
        <v>0</v>
      </c>
      <c r="CU33" s="74">
        <f t="shared" si="113"/>
        <v>0</v>
      </c>
      <c r="CV33" s="74">
        <f t="shared" si="114"/>
        <v>0</v>
      </c>
      <c r="CW33" s="74">
        <f t="shared" si="115"/>
        <v>0</v>
      </c>
      <c r="CX33" s="78">
        <f t="shared" si="116"/>
        <v>0</v>
      </c>
      <c r="CY33" s="74"/>
      <c r="CZ33" s="77">
        <f t="shared" si="117"/>
        <v>0</v>
      </c>
      <c r="DA33" s="78">
        <f t="shared" si="118"/>
        <v>0</v>
      </c>
      <c r="DB33" s="74"/>
      <c r="DC33" s="74"/>
      <c r="DD33" s="74"/>
      <c r="DE33" s="74"/>
      <c r="DF33" s="74"/>
      <c r="DG33" s="74"/>
      <c r="DH33" s="74" t="str">
        <f t="shared" si="70"/>
        <v/>
      </c>
      <c r="DI33" s="74"/>
      <c r="DJ33" s="260" t="b">
        <v>0</v>
      </c>
      <c r="DK33" s="74"/>
      <c r="DL33" s="74"/>
      <c r="DM33" s="74"/>
    </row>
    <row r="34" spans="1:117" ht="23.1" customHeight="1" thickBot="1" x14ac:dyDescent="0.25">
      <c r="A34" s="253">
        <v>22</v>
      </c>
      <c r="B34" s="199"/>
      <c r="C34" s="200"/>
      <c r="D34" s="201"/>
      <c r="E34" s="202"/>
      <c r="F34" s="203"/>
      <c r="G34" s="204"/>
      <c r="H34" s="205"/>
      <c r="I34" s="375"/>
      <c r="J34" s="376"/>
      <c r="K34" s="19" t="str">
        <f t="shared" si="119"/>
        <v/>
      </c>
      <c r="L34" s="258"/>
      <c r="M34" s="259"/>
      <c r="N34" s="38"/>
      <c r="O34" s="105"/>
      <c r="P34" s="107"/>
      <c r="Q34" s="38"/>
      <c r="R34" s="105"/>
      <c r="S34" s="108"/>
      <c r="T34" s="38"/>
      <c r="U34" s="39"/>
      <c r="V34" s="40"/>
      <c r="W34" s="170"/>
      <c r="X34" s="107"/>
      <c r="Y34" s="39"/>
      <c r="Z34" s="107"/>
      <c r="AA34" s="207"/>
      <c r="AB34" s="207"/>
      <c r="AC34" s="450"/>
      <c r="AD34" s="451"/>
      <c r="AE34" s="183" t="str">
        <f t="shared" si="22"/>
        <v/>
      </c>
      <c r="AF34" s="194" t="str">
        <f t="shared" si="120"/>
        <v/>
      </c>
      <c r="AG34" s="304" t="str">
        <f t="shared" si="121"/>
        <v/>
      </c>
      <c r="AH34" s="208"/>
      <c r="AI34" s="209" t="str">
        <f t="shared" si="122"/>
        <v/>
      </c>
      <c r="AJ34" s="212"/>
      <c r="AK34" s="198" t="str">
        <f t="shared" si="26"/>
        <v/>
      </c>
      <c r="AT34" s="185">
        <f t="shared" si="71"/>
        <v>22</v>
      </c>
      <c r="AU34" s="11" t="str">
        <f t="shared" si="27"/>
        <v xml:space="preserve">Fahrt 22:___ </v>
      </c>
      <c r="AV34" s="84">
        <f t="shared" si="72"/>
        <v>0</v>
      </c>
      <c r="AW34" s="84">
        <f t="shared" si="73"/>
        <v>0</v>
      </c>
      <c r="AX34" s="74">
        <f t="shared" si="74"/>
        <v>0</v>
      </c>
      <c r="AY34" s="243" t="str">
        <f t="shared" si="29"/>
        <v/>
      </c>
      <c r="AZ34" s="85"/>
      <c r="BA34" s="83" t="str">
        <f t="shared" si="75"/>
        <v/>
      </c>
      <c r="BB34" s="83" t="str">
        <f t="shared" si="76"/>
        <v/>
      </c>
      <c r="BC34" s="74">
        <f t="shared" si="77"/>
        <v>1</v>
      </c>
      <c r="BD34" s="80" t="str">
        <f t="shared" si="78"/>
        <v/>
      </c>
      <c r="BE34" s="74">
        <f t="shared" si="79"/>
        <v>0</v>
      </c>
      <c r="BF34" s="74">
        <f t="shared" si="80"/>
        <v>0</v>
      </c>
      <c r="BG34" s="74"/>
      <c r="BH34" s="94">
        <f t="shared" si="81"/>
        <v>0</v>
      </c>
      <c r="BI34" s="90">
        <f t="shared" si="82"/>
        <v>0</v>
      </c>
      <c r="BJ34" s="74">
        <f t="shared" si="83"/>
        <v>0</v>
      </c>
      <c r="BK34" s="91">
        <f t="shared" si="84"/>
        <v>0</v>
      </c>
      <c r="BL34" s="74">
        <f t="shared" si="34"/>
        <v>0</v>
      </c>
      <c r="BM34" s="77">
        <f>IF(BL34=0,0,IF(AV34&gt;AW34,0,IF(BH34=$BI$2,'Hinweise-allg.Eingaben'!$S$6,IF(BH34&gt;$BM$2,'Hinweise-allg.Eingaben'!$S$5,IF(BH34&gt;$BM$3,'Hinweise-allg.Eingaben'!$S$4,0)))))</f>
        <v>0</v>
      </c>
      <c r="BN34" s="74">
        <f>IF($BL34=0,0,IF(AV34&gt;AW34,0,IF(BI34=$BI$2,'Hinweise-allg.Eingaben'!$S$6,IF(BI34&gt;$BM$2,'Hinweise-allg.Eingaben'!$S$5,IF(BI34&gt;$BM$3,'Hinweise-allg.Eingaben'!$S$4,0)))))</f>
        <v>0</v>
      </c>
      <c r="BO34" s="74">
        <f>IF($BL34=0,0,IF(AV34&gt;AW34,0,BJ34*'Hinweise-allg.Eingaben'!$S$6))</f>
        <v>0</v>
      </c>
      <c r="BP34" s="78">
        <f>IF($BL34=0,0,IF(AV34&gt;AW34,0,IF(BK34=$BI$2,'Hinweise-allg.Eingaben'!$S$6,IF(BK34&gt;$BM$2,'Hinweise-allg.Eingaben'!$S$5,IF(BK34&gt;$BM$3,'Hinweise-allg.Eingaben'!$S$4,0)))))</f>
        <v>0</v>
      </c>
      <c r="BQ34" s="77">
        <f t="shared" si="35"/>
        <v>0</v>
      </c>
      <c r="BR34" s="74">
        <f t="shared" si="85"/>
        <v>0</v>
      </c>
      <c r="BS34" s="74">
        <f t="shared" si="86"/>
        <v>0</v>
      </c>
      <c r="BT34" s="74">
        <f t="shared" si="87"/>
        <v>0</v>
      </c>
      <c r="BU34" s="74">
        <f t="shared" si="88"/>
        <v>0</v>
      </c>
      <c r="BV34" s="74">
        <f t="shared" si="89"/>
        <v>0</v>
      </c>
      <c r="BW34" s="74">
        <f t="shared" si="90"/>
        <v>0</v>
      </c>
      <c r="BX34" s="74">
        <f t="shared" si="91"/>
        <v>0</v>
      </c>
      <c r="BY34" s="74">
        <f t="shared" si="92"/>
        <v>0</v>
      </c>
      <c r="BZ34" s="74">
        <f t="shared" si="93"/>
        <v>0</v>
      </c>
      <c r="CA34" s="74">
        <f t="shared" si="94"/>
        <v>0</v>
      </c>
      <c r="CB34" s="78">
        <f t="shared" si="95"/>
        <v>0</v>
      </c>
      <c r="CC34" s="77">
        <f t="shared" si="96"/>
        <v>0</v>
      </c>
      <c r="CD34" s="74">
        <f t="shared" si="97"/>
        <v>0</v>
      </c>
      <c r="CE34" s="74">
        <f t="shared" si="98"/>
        <v>0</v>
      </c>
      <c r="CF34" s="77">
        <f t="shared" si="99"/>
        <v>0</v>
      </c>
      <c r="CG34" s="74">
        <f t="shared" si="100"/>
        <v>0</v>
      </c>
      <c r="CH34" s="78">
        <f t="shared" si="101"/>
        <v>0</v>
      </c>
      <c r="CI34" s="77">
        <f t="shared" si="102"/>
        <v>0</v>
      </c>
      <c r="CJ34" s="74">
        <f t="shared" si="103"/>
        <v>0</v>
      </c>
      <c r="CK34" s="78">
        <f t="shared" si="104"/>
        <v>0</v>
      </c>
      <c r="CL34" s="74">
        <f t="shared" si="105"/>
        <v>0</v>
      </c>
      <c r="CM34" s="74">
        <f t="shared" si="106"/>
        <v>0</v>
      </c>
      <c r="CN34" s="74">
        <f t="shared" si="107"/>
        <v>0</v>
      </c>
      <c r="CO34" s="77">
        <f t="shared" si="108"/>
        <v>0</v>
      </c>
      <c r="CP34" s="74">
        <f t="shared" si="109"/>
        <v>0</v>
      </c>
      <c r="CQ34" s="74">
        <f t="shared" si="110"/>
        <v>0</v>
      </c>
      <c r="CR34" s="78">
        <f t="shared" si="111"/>
        <v>0</v>
      </c>
      <c r="CS34" s="74"/>
      <c r="CT34" s="77">
        <f t="shared" si="112"/>
        <v>0</v>
      </c>
      <c r="CU34" s="74">
        <f t="shared" si="113"/>
        <v>0</v>
      </c>
      <c r="CV34" s="74">
        <f t="shared" si="114"/>
        <v>0</v>
      </c>
      <c r="CW34" s="74">
        <f t="shared" si="115"/>
        <v>0</v>
      </c>
      <c r="CX34" s="78">
        <f t="shared" si="116"/>
        <v>0</v>
      </c>
      <c r="CY34" s="74"/>
      <c r="CZ34" s="77">
        <f t="shared" si="117"/>
        <v>0</v>
      </c>
      <c r="DA34" s="78">
        <f t="shared" si="118"/>
        <v>0</v>
      </c>
      <c r="DB34" s="74"/>
      <c r="DC34" s="74"/>
      <c r="DD34" s="74"/>
      <c r="DE34" s="74"/>
      <c r="DF34" s="74"/>
      <c r="DG34" s="74"/>
      <c r="DH34" s="74" t="str">
        <f t="shared" si="70"/>
        <v/>
      </c>
      <c r="DI34" s="74"/>
      <c r="DJ34" s="260" t="b">
        <v>0</v>
      </c>
      <c r="DK34" s="74"/>
      <c r="DL34" s="74"/>
      <c r="DM34" s="74"/>
    </row>
    <row r="35" spans="1:117" ht="20.25" customHeight="1" thickTop="1" thickBot="1" x14ac:dyDescent="0.3">
      <c r="B35" s="25" t="s">
        <v>10</v>
      </c>
      <c r="C35" s="20"/>
      <c r="D35" s="20"/>
      <c r="E35" s="20"/>
      <c r="F35" s="20"/>
      <c r="G35" s="20"/>
      <c r="H35" s="20"/>
      <c r="I35" s="20"/>
      <c r="J35" s="20"/>
      <c r="K35" s="20"/>
      <c r="L35" s="20"/>
      <c r="M35" s="20"/>
      <c r="N35" s="20"/>
      <c r="O35" s="20"/>
      <c r="P35" s="20"/>
      <c r="Q35" s="20"/>
      <c r="R35" s="20"/>
      <c r="S35" s="21"/>
      <c r="T35" s="382" t="s">
        <v>13</v>
      </c>
      <c r="U35" s="383"/>
      <c r="V35" s="383"/>
      <c r="W35" s="384"/>
      <c r="X35" s="22">
        <f>SUM(X13:X34)</f>
        <v>0</v>
      </c>
      <c r="Y35" s="104"/>
      <c r="Z35" s="305">
        <f>SUM(Z13:Z34)</f>
        <v>0</v>
      </c>
      <c r="AA35" s="23">
        <f>SUM(AA13:AA34)</f>
        <v>0</v>
      </c>
      <c r="AB35" s="23">
        <f>SUM(AB13:AB34)</f>
        <v>0</v>
      </c>
      <c r="AC35" s="458"/>
      <c r="AD35" s="459"/>
      <c r="AE35" s="172"/>
      <c r="AF35" s="172"/>
      <c r="AG35" s="173">
        <f>SUM(AG13:AG34)</f>
        <v>0</v>
      </c>
      <c r="AH35" s="174">
        <f>SUM(AH13:AH34)</f>
        <v>0</v>
      </c>
      <c r="AI35" s="24">
        <f>SUM(AI13:AI34)</f>
        <v>0</v>
      </c>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80"/>
      <c r="BU35" s="80"/>
      <c r="BV35" s="80"/>
      <c r="BW35" s="74"/>
      <c r="BX35" s="74"/>
      <c r="BY35" s="74"/>
      <c r="BZ35" s="74"/>
      <c r="CA35" s="74"/>
      <c r="CB35" s="74"/>
      <c r="CC35" s="74"/>
      <c r="CD35" s="74"/>
      <c r="CE35" s="74"/>
      <c r="CF35" s="74"/>
      <c r="CG35" s="74"/>
      <c r="CH35" s="74"/>
      <c r="CI35" s="74"/>
      <c r="CJ35" s="74"/>
      <c r="CK35" s="74"/>
      <c r="CL35" s="74"/>
      <c r="CM35" s="74"/>
      <c r="CN35" s="75"/>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row>
    <row r="36" spans="1:117" ht="13.5" customHeight="1" thickTop="1" x14ac:dyDescent="0.2">
      <c r="B36" s="26"/>
      <c r="C36" s="26" t="s">
        <v>60</v>
      </c>
      <c r="D36" s="26"/>
      <c r="E36" s="26"/>
      <c r="F36" s="26"/>
      <c r="G36" s="254"/>
      <c r="H36" s="26"/>
      <c r="I36" s="26"/>
      <c r="J36" s="26"/>
      <c r="K36" s="26"/>
      <c r="L36" s="26"/>
      <c r="M36" s="26"/>
      <c r="N36" s="26"/>
      <c r="O36" s="26"/>
      <c r="P36" s="26"/>
      <c r="Q36" s="26"/>
      <c r="R36" s="26"/>
      <c r="S36" s="14"/>
      <c r="T36" s="14"/>
      <c r="U36" s="8"/>
      <c r="V36" s="8"/>
      <c r="W36" s="64"/>
      <c r="X36" s="8"/>
      <c r="Y36" s="8"/>
      <c r="Z36" s="8"/>
      <c r="AA36" s="8"/>
      <c r="AB36" s="8"/>
      <c r="AC36" s="8"/>
      <c r="AD36" s="8"/>
      <c r="AE36" s="8"/>
      <c r="AF36" s="8"/>
      <c r="AG36" s="8"/>
      <c r="AH36" s="8"/>
      <c r="AI36" s="8"/>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80"/>
      <c r="BU36" s="80"/>
      <c r="BV36" s="80"/>
      <c r="BW36" s="74"/>
      <c r="BX36" s="74"/>
      <c r="BY36" s="74"/>
      <c r="BZ36" s="74"/>
      <c r="CA36" s="74"/>
      <c r="CB36" s="74"/>
      <c r="CC36" s="74"/>
      <c r="CD36" s="74"/>
      <c r="CE36" s="74"/>
      <c r="CF36" s="74"/>
      <c r="CG36" s="74"/>
      <c r="CH36" s="74"/>
      <c r="CI36" s="74"/>
      <c r="CJ36" s="74"/>
      <c r="CK36" s="74"/>
      <c r="CL36" s="74"/>
      <c r="CM36" s="74"/>
      <c r="CN36" s="75"/>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row>
    <row r="37" spans="1:117" ht="3.75" customHeight="1" x14ac:dyDescent="0.2">
      <c r="B37" s="48"/>
      <c r="C37" s="48"/>
      <c r="D37" s="48"/>
      <c r="E37" s="48"/>
      <c r="F37" s="48"/>
      <c r="G37" s="48"/>
      <c r="H37" s="48"/>
      <c r="I37" s="48"/>
      <c r="J37" s="26"/>
      <c r="K37" s="26"/>
      <c r="L37" s="26"/>
      <c r="M37" s="26"/>
      <c r="N37" s="26"/>
      <c r="O37" s="26"/>
      <c r="P37" s="26"/>
      <c r="Q37" s="26"/>
      <c r="R37" s="26"/>
      <c r="S37" s="14"/>
      <c r="T37" s="14"/>
      <c r="U37" s="8"/>
      <c r="V37" s="8"/>
      <c r="W37" s="64"/>
      <c r="X37" s="8"/>
      <c r="Y37" s="8"/>
      <c r="Z37" s="8"/>
      <c r="AA37" s="8"/>
      <c r="AB37" s="8"/>
      <c r="AC37" s="8"/>
      <c r="AD37" s="8"/>
      <c r="AE37" s="8"/>
      <c r="AF37" s="8"/>
      <c r="AG37" s="8"/>
      <c r="AH37" s="8"/>
      <c r="AI37" s="8"/>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80"/>
      <c r="BU37" s="80"/>
      <c r="BV37" s="80"/>
      <c r="BW37" s="74"/>
      <c r="BX37" s="74"/>
      <c r="BY37" s="74"/>
      <c r="BZ37" s="74"/>
      <c r="CA37" s="74"/>
      <c r="CB37" s="74"/>
      <c r="CC37" s="74"/>
      <c r="CD37" s="74"/>
      <c r="CE37" s="74"/>
      <c r="CF37" s="74"/>
      <c r="CG37" s="74"/>
      <c r="CH37" s="74"/>
      <c r="CI37" s="74"/>
      <c r="CJ37" s="74"/>
      <c r="CK37" s="74"/>
      <c r="CL37" s="74"/>
      <c r="CM37" s="74"/>
      <c r="CN37" s="75"/>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row>
    <row r="38" spans="1:117" ht="13.5" customHeight="1" x14ac:dyDescent="0.25">
      <c r="B38" s="48"/>
      <c r="C38" s="26" t="s">
        <v>94</v>
      </c>
      <c r="D38" s="87"/>
      <c r="E38" s="87"/>
      <c r="F38" s="26"/>
      <c r="G38" s="255" t="s">
        <v>59</v>
      </c>
      <c r="H38" s="26"/>
      <c r="I38" s="26"/>
      <c r="J38" s="26"/>
      <c r="K38" s="26"/>
      <c r="L38" s="26"/>
      <c r="M38" s="26"/>
      <c r="N38" s="26"/>
      <c r="O38" s="26"/>
      <c r="P38" s="26"/>
      <c r="Q38" s="26"/>
      <c r="R38" s="26"/>
      <c r="S38" s="14"/>
      <c r="T38" s="14"/>
      <c r="U38" s="8"/>
      <c r="V38" s="8"/>
      <c r="W38" s="64"/>
      <c r="X38" s="27"/>
      <c r="Y38" s="14"/>
      <c r="Z38" s="29" t="s">
        <v>30</v>
      </c>
      <c r="AA38" s="28"/>
      <c r="AB38" s="29"/>
      <c r="AC38" s="47" t="str">
        <f>IF(CZ8=0,"",CZ8&amp;" gefahrene Kilometer á "&amp;'Hinweise-allg.Eingaben'!F13*100&amp;" ct")</f>
        <v/>
      </c>
      <c r="AD38" s="8"/>
      <c r="AE38" s="8"/>
      <c r="AF38" s="8"/>
      <c r="AG38" s="8"/>
      <c r="AH38" s="8"/>
      <c r="AI38" s="62" t="str">
        <f>IF(CZ8=0,"",CZ8*'Hinweise-allg.Eingaben'!F13)</f>
        <v/>
      </c>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80"/>
      <c r="BU38" s="80"/>
      <c r="BV38" s="80"/>
      <c r="BW38" s="74"/>
      <c r="BX38" s="74"/>
      <c r="BY38" s="74"/>
      <c r="BZ38" s="74"/>
      <c r="CA38" s="74"/>
      <c r="CB38" s="74"/>
      <c r="CC38" s="74"/>
      <c r="CD38" s="74"/>
      <c r="CE38" s="74"/>
      <c r="CF38" s="74"/>
      <c r="CG38" s="74"/>
      <c r="CH38" s="74"/>
      <c r="CI38" s="74"/>
      <c r="CJ38" s="74"/>
      <c r="CK38" s="74"/>
      <c r="CL38" s="74"/>
      <c r="CM38" s="74"/>
      <c r="CN38" s="75"/>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row>
    <row r="39" spans="1:117" ht="3.75" customHeight="1" x14ac:dyDescent="0.25">
      <c r="B39" s="48"/>
      <c r="C39" s="48"/>
      <c r="D39" s="48"/>
      <c r="E39" s="48"/>
      <c r="F39" s="48"/>
      <c r="G39" s="256"/>
      <c r="H39" s="26"/>
      <c r="I39" s="26"/>
      <c r="J39" s="26"/>
      <c r="K39" s="26"/>
      <c r="L39" s="26"/>
      <c r="M39" s="14"/>
      <c r="N39" s="14"/>
      <c r="O39" s="14"/>
      <c r="P39" s="14"/>
      <c r="Q39" s="14"/>
      <c r="R39" s="14"/>
      <c r="S39" s="14"/>
      <c r="T39" s="14"/>
      <c r="U39" s="8"/>
      <c r="V39" s="8"/>
      <c r="W39" s="64"/>
      <c r="X39" s="27"/>
      <c r="Y39" s="14"/>
      <c r="Z39" s="29"/>
      <c r="AA39" s="28"/>
      <c r="AB39" s="29"/>
      <c r="AC39" s="29"/>
      <c r="AD39" s="29"/>
      <c r="AE39" s="29"/>
      <c r="AF39" s="29"/>
      <c r="AG39" s="29"/>
      <c r="AH39" s="29"/>
      <c r="AI39" s="171"/>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80"/>
      <c r="BU39" s="80"/>
      <c r="BV39" s="80"/>
      <c r="BW39" s="74"/>
      <c r="BX39" s="74"/>
      <c r="BY39" s="74"/>
      <c r="BZ39" s="74"/>
      <c r="CA39" s="74"/>
      <c r="CB39" s="74"/>
      <c r="CC39" s="74"/>
      <c r="CD39" s="74"/>
      <c r="CE39" s="74"/>
      <c r="CF39" s="74"/>
      <c r="CG39" s="74"/>
      <c r="CH39" s="74"/>
      <c r="CI39" s="74"/>
      <c r="CJ39" s="74"/>
      <c r="CK39" s="74"/>
      <c r="CL39" s="74"/>
      <c r="CM39" s="74"/>
      <c r="CN39" s="75"/>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row>
    <row r="40" spans="1:117" ht="13.5" customHeight="1" x14ac:dyDescent="0.25">
      <c r="A40" s="257"/>
      <c r="B40" s="48"/>
      <c r="C40" s="26" t="s">
        <v>58</v>
      </c>
      <c r="D40" s="48"/>
      <c r="E40" s="48"/>
      <c r="F40" s="48"/>
      <c r="G40" s="256"/>
      <c r="H40" s="26"/>
      <c r="I40" s="26"/>
      <c r="J40" s="25"/>
      <c r="K40" s="176" t="s">
        <v>95</v>
      </c>
      <c r="L40" s="25"/>
      <c r="M40" s="14"/>
      <c r="N40" s="14"/>
      <c r="O40" s="14"/>
      <c r="P40" s="14"/>
      <c r="Q40" s="14"/>
      <c r="R40" s="14"/>
      <c r="S40" s="14"/>
      <c r="T40" s="14"/>
      <c r="U40" s="8"/>
      <c r="V40" s="8"/>
      <c r="W40" s="64"/>
      <c r="X40" s="27"/>
      <c r="Y40" s="14"/>
      <c r="Z40" s="29"/>
      <c r="AA40" s="28"/>
      <c r="AB40" s="29"/>
      <c r="AC40" s="270" t="str">
        <f>IF(DA8=0,"",DA8&amp;" gefahrene Kilometer á "&amp;'Hinweise-allg.Eingaben'!F15*100&amp;" ct")</f>
        <v/>
      </c>
      <c r="AD40" s="249"/>
      <c r="AE40" s="249"/>
      <c r="AF40" s="249"/>
      <c r="AG40" s="249"/>
      <c r="AH40" s="60"/>
      <c r="AI40" s="171" t="str">
        <f>IF(DA8=0,"",DA8*'Hinweise-allg.Eingaben'!F15)</f>
        <v/>
      </c>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80"/>
      <c r="BU40" s="80"/>
      <c r="BV40" s="80"/>
      <c r="BW40" s="74"/>
      <c r="BX40" s="74"/>
      <c r="BY40" s="74"/>
      <c r="BZ40" s="74"/>
      <c r="CA40" s="74"/>
      <c r="CB40" s="74"/>
      <c r="CC40" s="74"/>
      <c r="CD40" s="74"/>
      <c r="CE40" s="74"/>
      <c r="CF40" s="74"/>
      <c r="CG40" s="74"/>
      <c r="CH40" s="74"/>
      <c r="CI40" s="74"/>
      <c r="CJ40" s="74"/>
      <c r="CK40" s="74"/>
      <c r="CL40" s="74"/>
      <c r="CM40" s="74"/>
      <c r="CN40" s="75"/>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row>
    <row r="41" spans="1:117" ht="9.75" customHeight="1" x14ac:dyDescent="0.2">
      <c r="B41" s="48"/>
      <c r="C41" s="386" t="s">
        <v>186</v>
      </c>
      <c r="D41" s="387"/>
      <c r="E41" s="387"/>
      <c r="F41" s="388" t="s">
        <v>31</v>
      </c>
      <c r="G41" s="48"/>
      <c r="H41" s="390">
        <v>45385</v>
      </c>
      <c r="I41" s="14"/>
      <c r="J41" s="392"/>
      <c r="K41" s="386" t="s">
        <v>185</v>
      </c>
      <c r="L41" s="419"/>
      <c r="M41" s="419"/>
      <c r="N41" s="388" t="s">
        <v>31</v>
      </c>
      <c r="O41" s="365"/>
      <c r="P41" s="390">
        <v>45386</v>
      </c>
      <c r="Q41" s="419"/>
      <c r="R41" s="419"/>
      <c r="S41" s="419"/>
      <c r="T41" s="14"/>
      <c r="U41" s="8"/>
      <c r="V41" s="8"/>
      <c r="W41" s="64"/>
      <c r="X41" s="30"/>
      <c r="Y41" s="8"/>
      <c r="Z41" s="8"/>
      <c r="AA41" s="8"/>
      <c r="AB41" s="8"/>
      <c r="AC41" s="466" t="str">
        <f>IF(Z35=0,"",Z35&amp;" Fahrrad-Kilometer á "&amp;'Hinweise-allg.Eingaben'!F17*100&amp;" ct")</f>
        <v/>
      </c>
      <c r="AD41" s="349"/>
      <c r="AE41" s="349"/>
      <c r="AF41" s="349"/>
      <c r="AG41" s="349"/>
      <c r="AH41" s="51"/>
      <c r="AI41" s="462" t="str">
        <f>IF(Z35=0,"",Z35*'Hinweise-allg.Eingaben'!F17)</f>
        <v/>
      </c>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80"/>
      <c r="BU41" s="80"/>
      <c r="BV41" s="80"/>
      <c r="BW41" s="74"/>
      <c r="BX41" s="74"/>
      <c r="BY41" s="74"/>
      <c r="BZ41" s="74"/>
      <c r="CA41" s="74"/>
      <c r="CB41" s="74"/>
      <c r="CC41" s="74"/>
      <c r="CD41" s="74"/>
      <c r="CE41" s="74"/>
      <c r="CF41" s="74"/>
      <c r="CG41" s="74"/>
      <c r="CH41" s="74"/>
      <c r="CI41" s="74"/>
      <c r="CJ41" s="74"/>
      <c r="CK41" s="74"/>
      <c r="CL41" s="74"/>
      <c r="CM41" s="74"/>
      <c r="CN41" s="75"/>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row>
    <row r="42" spans="1:117" ht="9.75" customHeight="1" x14ac:dyDescent="0.2">
      <c r="B42" s="48"/>
      <c r="C42" s="387"/>
      <c r="D42" s="387"/>
      <c r="E42" s="387"/>
      <c r="F42" s="389"/>
      <c r="G42" s="87"/>
      <c r="H42" s="391"/>
      <c r="I42" s="14"/>
      <c r="J42" s="393"/>
      <c r="K42" s="420"/>
      <c r="L42" s="419"/>
      <c r="M42" s="419"/>
      <c r="N42" s="389"/>
      <c r="O42" s="365"/>
      <c r="P42" s="391"/>
      <c r="Q42" s="419"/>
      <c r="R42" s="419"/>
      <c r="S42" s="419"/>
      <c r="T42" s="14"/>
      <c r="U42" s="8"/>
      <c r="V42" s="8"/>
      <c r="W42" s="64"/>
      <c r="X42" s="31"/>
      <c r="Y42" s="8"/>
      <c r="Z42" s="8"/>
      <c r="AA42" s="8"/>
      <c r="AB42" s="8"/>
      <c r="AC42" s="349"/>
      <c r="AD42" s="349"/>
      <c r="AE42" s="349"/>
      <c r="AF42" s="349"/>
      <c r="AG42" s="349"/>
      <c r="AH42" s="51"/>
      <c r="AI42" s="463"/>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5"/>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row>
    <row r="43" spans="1:117" ht="4.5" customHeight="1" x14ac:dyDescent="0.2">
      <c r="B43" s="48"/>
      <c r="C43" s="48"/>
      <c r="D43" s="48"/>
      <c r="E43" s="48"/>
      <c r="F43" s="48"/>
      <c r="G43" s="48"/>
      <c r="H43" s="48"/>
      <c r="I43" s="14"/>
      <c r="J43" s="87"/>
      <c r="K43" s="8"/>
      <c r="L43" s="26"/>
      <c r="M43" s="8"/>
      <c r="N43" s="8"/>
      <c r="O43" s="8"/>
      <c r="P43" s="8"/>
      <c r="Q43" s="8"/>
      <c r="R43" s="8"/>
      <c r="S43" s="8"/>
      <c r="T43" s="8"/>
      <c r="U43" s="8"/>
      <c r="V43" s="8"/>
      <c r="W43" s="64"/>
      <c r="X43" s="32"/>
      <c r="Y43" s="14"/>
      <c r="Z43" s="33"/>
      <c r="AA43" s="34"/>
      <c r="AB43" s="33"/>
      <c r="AC43" s="50"/>
      <c r="AD43" s="50"/>
      <c r="AE43" s="50"/>
      <c r="AF43" s="50"/>
      <c r="AG43" s="50"/>
      <c r="AH43" s="50"/>
      <c r="AI43" s="63"/>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5"/>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row>
    <row r="44" spans="1:117" ht="9.75" customHeight="1" x14ac:dyDescent="0.2">
      <c r="B44" s="48"/>
      <c r="C44" s="48"/>
      <c r="D44" s="48"/>
      <c r="E44" s="48"/>
      <c r="F44" s="48"/>
      <c r="G44" s="48"/>
      <c r="H44" s="48"/>
      <c r="I44" s="14"/>
      <c r="J44" s="8"/>
      <c r="K44" s="35"/>
      <c r="L44" s="35"/>
      <c r="M44" s="35"/>
      <c r="N44" s="35"/>
      <c r="O44" s="35"/>
      <c r="P44" s="35"/>
      <c r="Q44" s="35"/>
      <c r="R44" s="35"/>
      <c r="S44" s="35"/>
      <c r="T44" s="35"/>
      <c r="U44" s="8"/>
      <c r="V44" s="8"/>
      <c r="W44" s="64"/>
      <c r="X44" s="407"/>
      <c r="Y44" s="409"/>
      <c r="Z44" s="411"/>
      <c r="AA44" s="454"/>
      <c r="AB44" s="33"/>
      <c r="AC44" s="452" t="s">
        <v>56</v>
      </c>
      <c r="AD44" s="419"/>
      <c r="AE44" s="419"/>
      <c r="AF44" s="419"/>
      <c r="AG44" s="419"/>
      <c r="AH44" s="453"/>
      <c r="AI44" s="46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5"/>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row>
    <row r="45" spans="1:117" ht="9.75" customHeight="1" thickBot="1" x14ac:dyDescent="0.25">
      <c r="B45" s="9"/>
      <c r="C45" s="48"/>
      <c r="D45" s="8"/>
      <c r="E45" s="33" t="s">
        <v>11</v>
      </c>
      <c r="F45" s="8"/>
      <c r="G45" s="8"/>
      <c r="H45" s="8"/>
      <c r="I45" s="175" t="s">
        <v>93</v>
      </c>
      <c r="J45" s="8"/>
      <c r="K45" s="8"/>
      <c r="L45" s="410" t="s">
        <v>11</v>
      </c>
      <c r="M45" s="365"/>
      <c r="N45" s="365"/>
      <c r="O45" s="365"/>
      <c r="P45" s="365"/>
      <c r="Q45" s="365"/>
      <c r="R45" s="365"/>
      <c r="S45" s="365"/>
      <c r="T45" s="8"/>
      <c r="U45" s="8"/>
      <c r="V45" s="8"/>
      <c r="W45" s="64"/>
      <c r="X45" s="408"/>
      <c r="Y45" s="410"/>
      <c r="Z45" s="410"/>
      <c r="AA45" s="455"/>
      <c r="AB45" s="8"/>
      <c r="AC45" s="419"/>
      <c r="AD45" s="419"/>
      <c r="AE45" s="419"/>
      <c r="AF45" s="419"/>
      <c r="AG45" s="419"/>
      <c r="AH45" s="453"/>
      <c r="AI45" s="465"/>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5"/>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row>
    <row r="46" spans="1:117" ht="9.75" customHeight="1" x14ac:dyDescent="0.2">
      <c r="B46" s="33"/>
      <c r="C46" s="35"/>
      <c r="D46" s="33"/>
      <c r="E46" s="385" t="s">
        <v>19</v>
      </c>
      <c r="F46" s="365"/>
      <c r="G46" s="365"/>
      <c r="H46" s="365"/>
      <c r="I46" s="175"/>
      <c r="J46" s="8"/>
      <c r="K46" s="35"/>
      <c r="L46" s="385" t="s">
        <v>12</v>
      </c>
      <c r="M46" s="385"/>
      <c r="N46" s="385"/>
      <c r="O46" s="385"/>
      <c r="P46" s="385"/>
      <c r="Q46" s="365"/>
      <c r="R46" s="365"/>
      <c r="S46" s="365"/>
      <c r="T46" s="35"/>
      <c r="U46" s="8"/>
      <c r="V46" s="8"/>
      <c r="W46" s="64"/>
      <c r="X46" s="8"/>
      <c r="Y46" s="8"/>
      <c r="Z46" s="8"/>
      <c r="AA46" s="8"/>
      <c r="AB46" s="8"/>
      <c r="AC46" s="8"/>
      <c r="AD46" s="8"/>
      <c r="AE46" s="8"/>
      <c r="AF46" s="8"/>
      <c r="AG46" s="460" t="s">
        <v>13</v>
      </c>
      <c r="AH46" s="461"/>
      <c r="AI46" s="456">
        <f>SUM(AI35:AI45)</f>
        <v>0</v>
      </c>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5"/>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row>
    <row r="47" spans="1:117" ht="9.75" customHeight="1" thickBot="1" x14ac:dyDescent="0.25">
      <c r="B47" s="36"/>
      <c r="C47" s="36"/>
      <c r="D47" s="36"/>
      <c r="E47" s="36"/>
      <c r="F47" s="36"/>
      <c r="G47" s="36"/>
      <c r="H47" s="36"/>
      <c r="I47" s="36"/>
      <c r="J47" s="36"/>
      <c r="K47" s="36"/>
      <c r="L47" s="385"/>
      <c r="M47" s="385"/>
      <c r="N47" s="385"/>
      <c r="O47" s="385"/>
      <c r="P47" s="385"/>
      <c r="Q47" s="36"/>
      <c r="R47" s="36"/>
      <c r="S47" s="36"/>
      <c r="T47" s="36"/>
      <c r="U47" s="8"/>
      <c r="V47" s="8"/>
      <c r="W47" s="64"/>
      <c r="X47" s="8"/>
      <c r="Y47" s="8"/>
      <c r="Z47" s="8"/>
      <c r="AA47" s="8"/>
      <c r="AB47" s="8"/>
      <c r="AC47" s="8"/>
      <c r="AD47" s="8"/>
      <c r="AE47" s="8"/>
      <c r="AF47" s="8"/>
      <c r="AG47" s="460"/>
      <c r="AH47" s="461"/>
      <c r="AI47" s="457"/>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5"/>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row>
    <row r="48" spans="1:117" ht="8.25" customHeight="1" x14ac:dyDescent="0.2">
      <c r="B48" s="9"/>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5"/>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row>
    <row r="49" spans="48:117" x14ac:dyDescent="0.2">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5"/>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row>
    <row r="50" spans="48:117" x14ac:dyDescent="0.2">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5"/>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row>
    <row r="51" spans="48:117" x14ac:dyDescent="0.2">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5"/>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row>
  </sheetData>
  <sheetProtection algorithmName="SHA-512" hashValue="M2ruf+tCc3fTXpYkcJTjzimIdU1HN1bouy56z60qUp2yirna1ktDFQ5ei40wh5vLz+4pFX1iKCvAjANmaEczsg==" saltValue="VvwSB20cJ9IPiqlLR0ok5A==" spinCount="100000" sheet="1" objects="1" scenarios="1" selectLockedCells="1"/>
  <mergeCells count="142">
    <mergeCell ref="B9:C9"/>
    <mergeCell ref="F9:H9"/>
    <mergeCell ref="I9:J10"/>
    <mergeCell ref="K9:K11"/>
    <mergeCell ref="C6:H6"/>
    <mergeCell ref="C4:H4"/>
    <mergeCell ref="C5:H5"/>
    <mergeCell ref="I12:J12"/>
    <mergeCell ref="AY6:AY8"/>
    <mergeCell ref="AC12:AD12"/>
    <mergeCell ref="P8:P10"/>
    <mergeCell ref="N8:N10"/>
    <mergeCell ref="N6:P7"/>
    <mergeCell ref="Q6:S7"/>
    <mergeCell ref="T6:V7"/>
    <mergeCell ref="L11:M11"/>
    <mergeCell ref="N11:P11"/>
    <mergeCell ref="Q11:S11"/>
    <mergeCell ref="T11:V11"/>
    <mergeCell ref="L4:L10"/>
    <mergeCell ref="BL6:BL8"/>
    <mergeCell ref="C7:H7"/>
    <mergeCell ref="C3:H3"/>
    <mergeCell ref="C2:H2"/>
    <mergeCell ref="V2:AG2"/>
    <mergeCell ref="J2:T2"/>
    <mergeCell ref="I6:I7"/>
    <mergeCell ref="AJ7:AJ11"/>
    <mergeCell ref="B8:C8"/>
    <mergeCell ref="AI8:AI11"/>
    <mergeCell ref="AF7:AI7"/>
    <mergeCell ref="AC7:AD11"/>
    <mergeCell ref="AF8:AF11"/>
    <mergeCell ref="AE7:AE11"/>
    <mergeCell ref="AG8:AG11"/>
    <mergeCell ref="AH8:AH11"/>
    <mergeCell ref="D10:D11"/>
    <mergeCell ref="D9:E9"/>
    <mergeCell ref="D8:E8"/>
    <mergeCell ref="Z8:Z10"/>
    <mergeCell ref="M6:M10"/>
    <mergeCell ref="W6:W9"/>
    <mergeCell ref="X5:Y6"/>
    <mergeCell ref="O8:O10"/>
    <mergeCell ref="AC22:AD22"/>
    <mergeCell ref="AC13:AD13"/>
    <mergeCell ref="AC14:AD14"/>
    <mergeCell ref="I17:J17"/>
    <mergeCell ref="I18:J18"/>
    <mergeCell ref="I13:J13"/>
    <mergeCell ref="I14:J14"/>
    <mergeCell ref="I15:J15"/>
    <mergeCell ref="I16:J16"/>
    <mergeCell ref="AC17:AD17"/>
    <mergeCell ref="AC15:AD15"/>
    <mergeCell ref="AC16:AD16"/>
    <mergeCell ref="AC18:AD18"/>
    <mergeCell ref="AC19:AD19"/>
    <mergeCell ref="AC20:AD20"/>
    <mergeCell ref="AC21:AD21"/>
    <mergeCell ref="AC33:AD33"/>
    <mergeCell ref="AC34:AD34"/>
    <mergeCell ref="AC44:AH45"/>
    <mergeCell ref="AA44:AA45"/>
    <mergeCell ref="AI46:AI47"/>
    <mergeCell ref="AC35:AD35"/>
    <mergeCell ref="AG46:AH47"/>
    <mergeCell ref="AI41:AI42"/>
    <mergeCell ref="AI44:AI45"/>
    <mergeCell ref="AC41:AG42"/>
    <mergeCell ref="A4:A11"/>
    <mergeCell ref="Y7:Y10"/>
    <mergeCell ref="I11:J11"/>
    <mergeCell ref="X8:X10"/>
    <mergeCell ref="P41:S42"/>
    <mergeCell ref="N41:O42"/>
    <mergeCell ref="K41:M42"/>
    <mergeCell ref="L45:S45"/>
    <mergeCell ref="L46:S46"/>
    <mergeCell ref="I33:J33"/>
    <mergeCell ref="I34:J34"/>
    <mergeCell ref="X4:AB4"/>
    <mergeCell ref="Q8:Q10"/>
    <mergeCell ref="R8:R10"/>
    <mergeCell ref="S8:S10"/>
    <mergeCell ref="M4:V5"/>
    <mergeCell ref="Z5:Z6"/>
    <mergeCell ref="AB5:AB8"/>
    <mergeCell ref="AB9:AB10"/>
    <mergeCell ref="AA5:AA8"/>
    <mergeCell ref="AA9:AA10"/>
    <mergeCell ref="U8:U10"/>
    <mergeCell ref="V8:V10"/>
    <mergeCell ref="F12:H12"/>
    <mergeCell ref="AC31:AD31"/>
    <mergeCell ref="CC5:CN5"/>
    <mergeCell ref="CO5:CR5"/>
    <mergeCell ref="CT5:CX5"/>
    <mergeCell ref="T35:W35"/>
    <mergeCell ref="L47:P47"/>
    <mergeCell ref="C41:E42"/>
    <mergeCell ref="F41:F42"/>
    <mergeCell ref="H41:H42"/>
    <mergeCell ref="E46:H46"/>
    <mergeCell ref="J41:J42"/>
    <mergeCell ref="AP5:AQ5"/>
    <mergeCell ref="AR8:AR9"/>
    <mergeCell ref="AL8:AM9"/>
    <mergeCell ref="AG6:AI6"/>
    <mergeCell ref="AC4:AG5"/>
    <mergeCell ref="BD6:BD8"/>
    <mergeCell ref="BH5:BK5"/>
    <mergeCell ref="T8:T10"/>
    <mergeCell ref="BM5:BP5"/>
    <mergeCell ref="BQ5:CB5"/>
    <mergeCell ref="X44:X45"/>
    <mergeCell ref="Y44:Y45"/>
    <mergeCell ref="Z44:Z45"/>
    <mergeCell ref="CZ5:DA5"/>
    <mergeCell ref="AC32:AD32"/>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AC23:AD23"/>
    <mergeCell ref="AC24:AD24"/>
    <mergeCell ref="AC25:AD25"/>
    <mergeCell ref="AC26:AD26"/>
    <mergeCell ref="AC27:AD27"/>
    <mergeCell ref="AC28:AD28"/>
    <mergeCell ref="AC29:AD29"/>
    <mergeCell ref="AC30:AD30"/>
  </mergeCells>
  <phoneticPr fontId="13" type="noConversion"/>
  <conditionalFormatting sqref="D13:E34">
    <cfRule type="expression" dxfId="6" priority="5">
      <formula>IF($AV13&gt;$AW13,TRUE,FALSE)</formula>
    </cfRule>
  </conditionalFormatting>
  <conditionalFormatting sqref="I6:I7">
    <cfRule type="notContainsBlanks" dxfId="5" priority="8">
      <formula>LEN(TRIM(I6))&gt;0</formula>
    </cfRule>
  </conditionalFormatting>
  <conditionalFormatting sqref="Q13:S34">
    <cfRule type="expression" dxfId="4" priority="4">
      <formula>IF(OR($Q13&gt;$BJ13,$R13&gt;$BJ13,$S13&gt;$BJ13),TRUE,FALSE)</formula>
    </cfRule>
  </conditionalFormatting>
  <conditionalFormatting sqref="T13:V34">
    <cfRule type="expression" dxfId="3" priority="1">
      <formula>IF(AND($BA13=$BB13,SUM($T13:$V13)&gt;0),TRUE,FALSE)</formula>
    </cfRule>
  </conditionalFormatting>
  <conditionalFormatting sqref="AE13:AE34">
    <cfRule type="cellIs" dxfId="2" priority="6" operator="notEqual">
      <formula>""</formula>
    </cfRule>
    <cfRule type="expression" dxfId="1" priority="7">
      <formula>IF($AW$5=TRUE,TRUE,FALSE)</formula>
    </cfRule>
  </conditionalFormatting>
  <conditionalFormatting sqref="AK13:AK34">
    <cfRule type="cellIs" dxfId="0" priority="3" operator="notEqual">
      <formula>""</formula>
    </cfRule>
  </conditionalFormatting>
  <dataValidations count="7">
    <dataValidation type="list" allowBlank="1" showDropDown="1" showInputMessage="1" showErrorMessage="1" sqref="G38:G40 L13:M34 G36">
      <formula1>"x,X"</formula1>
    </dataValidation>
    <dataValidation type="whole" operator="equal" allowBlank="1" showInputMessage="1" showErrorMessage="1" sqref="N13:P34 T13:V34">
      <formula1>1</formula1>
    </dataValidation>
    <dataValidation type="decimal" allowBlank="1" showInputMessage="1" showErrorMessage="1" sqref="X13:X34">
      <formula1>0</formula1>
      <formula2>3000</formula2>
    </dataValidation>
    <dataValidation type="decimal" allowBlank="1" showInputMessage="1" showErrorMessage="1" sqref="Z13:Z34">
      <formula1>0</formula1>
      <formula2>500</formula2>
    </dataValidation>
    <dataValidation type="date" allowBlank="1" showInputMessage="1" showErrorMessage="1" errorTitle="Datumsangabe erforderlich !" error="Datum muss nach 01.01.2022 und in der Vergangenheit liegen." sqref="B13:B34">
      <formula1>44562</formula1>
      <formula2>TODAY()</formula2>
    </dataValidation>
    <dataValidation type="decimal" operator="lessThanOrEqual" allowBlank="1" showInputMessage="1" showErrorMessage="1" errorTitle="Datumsangabe erforderlich !" error="Datum muss in der Vergangenheit liegen." sqref="D13:D34">
      <formula1>TODAY()</formula1>
    </dataValidation>
    <dataValidation type="time" allowBlank="1" showInputMessage="1" showErrorMessage="1" error="Uhrzeitangabe erforderlich_x000a_[h:mm]" sqref="E13:E34 C13:C34">
      <formula1>0</formula1>
      <formula2>$A$2</formula2>
    </dataValidation>
  </dataValidations>
  <pageMargins left="0" right="0" top="0.39370078740157483" bottom="0.39370078740157483" header="0.51181102362204722" footer="0.51181102362204722"/>
  <pageSetup paperSize="8" scale="97" orientation="landscape" horizontalDpi="300" verticalDpi="300" r:id="rId1"/>
  <headerFooter alignWithMargins="0"/>
  <ignoredErrors>
    <ignoredError sqref="Z35:AB35 X3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9</xdr:col>
                    <xdr:colOff>514350</xdr:colOff>
                    <xdr:row>35</xdr:row>
                    <xdr:rowOff>19050</xdr:rowOff>
                  </from>
                  <to>
                    <xdr:col>9</xdr:col>
                    <xdr:colOff>685800</xdr:colOff>
                    <xdr:row>35</xdr:row>
                    <xdr:rowOff>161925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428625</xdr:colOff>
                    <xdr:row>35</xdr:row>
                    <xdr:rowOff>28575</xdr:rowOff>
                  </from>
                  <to>
                    <xdr:col>1</xdr:col>
                    <xdr:colOff>600075</xdr:colOff>
                    <xdr:row>36</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428625</xdr:colOff>
                    <xdr:row>37</xdr:row>
                    <xdr:rowOff>9525</xdr:rowOff>
                  </from>
                  <to>
                    <xdr:col>1</xdr:col>
                    <xdr:colOff>600075</xdr:colOff>
                    <xdr:row>37</xdr:row>
                    <xdr:rowOff>152400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xdr:col>
                    <xdr:colOff>428625</xdr:colOff>
                    <xdr:row>39</xdr:row>
                    <xdr:rowOff>0</xdr:rowOff>
                  </from>
                  <to>
                    <xdr:col>1</xdr:col>
                    <xdr:colOff>600075</xdr:colOff>
                    <xdr:row>39</xdr:row>
                    <xdr:rowOff>142875</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35</xdr:col>
                    <xdr:colOff>0</xdr:colOff>
                    <xdr:row>13</xdr:row>
                    <xdr:rowOff>47625</xdr:rowOff>
                  </from>
                  <to>
                    <xdr:col>35</xdr:col>
                    <xdr:colOff>171450</xdr:colOff>
                    <xdr:row>13</xdr:row>
                    <xdr:rowOff>190500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35</xdr:col>
                    <xdr:colOff>0</xdr:colOff>
                    <xdr:row>14</xdr:row>
                    <xdr:rowOff>47625</xdr:rowOff>
                  </from>
                  <to>
                    <xdr:col>35</xdr:col>
                    <xdr:colOff>171450</xdr:colOff>
                    <xdr:row>14</xdr:row>
                    <xdr:rowOff>190500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35</xdr:col>
                    <xdr:colOff>0</xdr:colOff>
                    <xdr:row>15</xdr:row>
                    <xdr:rowOff>47625</xdr:rowOff>
                  </from>
                  <to>
                    <xdr:col>35</xdr:col>
                    <xdr:colOff>171450</xdr:colOff>
                    <xdr:row>15</xdr:row>
                    <xdr:rowOff>190500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35</xdr:col>
                    <xdr:colOff>0</xdr:colOff>
                    <xdr:row>16</xdr:row>
                    <xdr:rowOff>47625</xdr:rowOff>
                  </from>
                  <to>
                    <xdr:col>35</xdr:col>
                    <xdr:colOff>171450</xdr:colOff>
                    <xdr:row>16</xdr:row>
                    <xdr:rowOff>190500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35</xdr:col>
                    <xdr:colOff>0</xdr:colOff>
                    <xdr:row>17</xdr:row>
                    <xdr:rowOff>47625</xdr:rowOff>
                  </from>
                  <to>
                    <xdr:col>35</xdr:col>
                    <xdr:colOff>171450</xdr:colOff>
                    <xdr:row>17</xdr:row>
                    <xdr:rowOff>190500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35</xdr:col>
                    <xdr:colOff>0</xdr:colOff>
                    <xdr:row>18</xdr:row>
                    <xdr:rowOff>47625</xdr:rowOff>
                  </from>
                  <to>
                    <xdr:col>35</xdr:col>
                    <xdr:colOff>171450</xdr:colOff>
                    <xdr:row>18</xdr:row>
                    <xdr:rowOff>190500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35</xdr:col>
                    <xdr:colOff>0</xdr:colOff>
                    <xdr:row>19</xdr:row>
                    <xdr:rowOff>47625</xdr:rowOff>
                  </from>
                  <to>
                    <xdr:col>35</xdr:col>
                    <xdr:colOff>171450</xdr:colOff>
                    <xdr:row>19</xdr:row>
                    <xdr:rowOff>190500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35</xdr:col>
                    <xdr:colOff>0</xdr:colOff>
                    <xdr:row>20</xdr:row>
                    <xdr:rowOff>47625</xdr:rowOff>
                  </from>
                  <to>
                    <xdr:col>35</xdr:col>
                    <xdr:colOff>171450</xdr:colOff>
                    <xdr:row>20</xdr:row>
                    <xdr:rowOff>190500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35</xdr:col>
                    <xdr:colOff>0</xdr:colOff>
                    <xdr:row>21</xdr:row>
                    <xdr:rowOff>47625</xdr:rowOff>
                  </from>
                  <to>
                    <xdr:col>35</xdr:col>
                    <xdr:colOff>171450</xdr:colOff>
                    <xdr:row>21</xdr:row>
                    <xdr:rowOff>190500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35</xdr:col>
                    <xdr:colOff>0</xdr:colOff>
                    <xdr:row>22</xdr:row>
                    <xdr:rowOff>47625</xdr:rowOff>
                  </from>
                  <to>
                    <xdr:col>35</xdr:col>
                    <xdr:colOff>171450</xdr:colOff>
                    <xdr:row>22</xdr:row>
                    <xdr:rowOff>190500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35</xdr:col>
                    <xdr:colOff>0</xdr:colOff>
                    <xdr:row>23</xdr:row>
                    <xdr:rowOff>47625</xdr:rowOff>
                  </from>
                  <to>
                    <xdr:col>35</xdr:col>
                    <xdr:colOff>171450</xdr:colOff>
                    <xdr:row>23</xdr:row>
                    <xdr:rowOff>190500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35</xdr:col>
                    <xdr:colOff>0</xdr:colOff>
                    <xdr:row>24</xdr:row>
                    <xdr:rowOff>47625</xdr:rowOff>
                  </from>
                  <to>
                    <xdr:col>35</xdr:col>
                    <xdr:colOff>171450</xdr:colOff>
                    <xdr:row>24</xdr:row>
                    <xdr:rowOff>190500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35</xdr:col>
                    <xdr:colOff>0</xdr:colOff>
                    <xdr:row>25</xdr:row>
                    <xdr:rowOff>47625</xdr:rowOff>
                  </from>
                  <to>
                    <xdr:col>35</xdr:col>
                    <xdr:colOff>171450</xdr:colOff>
                    <xdr:row>25</xdr:row>
                    <xdr:rowOff>190500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35</xdr:col>
                    <xdr:colOff>0</xdr:colOff>
                    <xdr:row>26</xdr:row>
                    <xdr:rowOff>47625</xdr:rowOff>
                  </from>
                  <to>
                    <xdr:col>35</xdr:col>
                    <xdr:colOff>171450</xdr:colOff>
                    <xdr:row>26</xdr:row>
                    <xdr:rowOff>190500</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35</xdr:col>
                    <xdr:colOff>0</xdr:colOff>
                    <xdr:row>27</xdr:row>
                    <xdr:rowOff>47625</xdr:rowOff>
                  </from>
                  <to>
                    <xdr:col>35</xdr:col>
                    <xdr:colOff>171450</xdr:colOff>
                    <xdr:row>27</xdr:row>
                    <xdr:rowOff>190500</xdr:rowOff>
                  </to>
                </anchor>
              </controlPr>
            </control>
          </mc:Choice>
        </mc:AlternateContent>
        <mc:AlternateContent xmlns:mc="http://schemas.openxmlformats.org/markup-compatibility/2006">
          <mc:Choice Requires="x14">
            <control shapeId="2088" r:id="rId23" name="Check Box 40">
              <controlPr defaultSize="0" autoFill="0" autoLine="0" autoPict="0">
                <anchor moveWithCells="1">
                  <from>
                    <xdr:col>35</xdr:col>
                    <xdr:colOff>0</xdr:colOff>
                    <xdr:row>28</xdr:row>
                    <xdr:rowOff>47625</xdr:rowOff>
                  </from>
                  <to>
                    <xdr:col>35</xdr:col>
                    <xdr:colOff>171450</xdr:colOff>
                    <xdr:row>28</xdr:row>
                    <xdr:rowOff>190500</xdr:rowOff>
                  </to>
                </anchor>
              </controlPr>
            </control>
          </mc:Choice>
        </mc:AlternateContent>
        <mc:AlternateContent xmlns:mc="http://schemas.openxmlformats.org/markup-compatibility/2006">
          <mc:Choice Requires="x14">
            <control shapeId="2089" r:id="rId24" name="Check Box 41">
              <controlPr defaultSize="0" autoFill="0" autoLine="0" autoPict="0">
                <anchor moveWithCells="1">
                  <from>
                    <xdr:col>35</xdr:col>
                    <xdr:colOff>0</xdr:colOff>
                    <xdr:row>29</xdr:row>
                    <xdr:rowOff>47625</xdr:rowOff>
                  </from>
                  <to>
                    <xdr:col>35</xdr:col>
                    <xdr:colOff>171450</xdr:colOff>
                    <xdr:row>29</xdr:row>
                    <xdr:rowOff>190500</xdr:rowOff>
                  </to>
                </anchor>
              </controlPr>
            </control>
          </mc:Choice>
        </mc:AlternateContent>
        <mc:AlternateContent xmlns:mc="http://schemas.openxmlformats.org/markup-compatibility/2006">
          <mc:Choice Requires="x14">
            <control shapeId="2090" r:id="rId25" name="Check Box 42">
              <controlPr defaultSize="0" autoFill="0" autoLine="0" autoPict="0">
                <anchor moveWithCells="1">
                  <from>
                    <xdr:col>35</xdr:col>
                    <xdr:colOff>0</xdr:colOff>
                    <xdr:row>30</xdr:row>
                    <xdr:rowOff>47625</xdr:rowOff>
                  </from>
                  <to>
                    <xdr:col>35</xdr:col>
                    <xdr:colOff>171450</xdr:colOff>
                    <xdr:row>30</xdr:row>
                    <xdr:rowOff>190500</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35</xdr:col>
                    <xdr:colOff>0</xdr:colOff>
                    <xdr:row>31</xdr:row>
                    <xdr:rowOff>47625</xdr:rowOff>
                  </from>
                  <to>
                    <xdr:col>35</xdr:col>
                    <xdr:colOff>171450</xdr:colOff>
                    <xdr:row>31</xdr:row>
                    <xdr:rowOff>190500</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35</xdr:col>
                    <xdr:colOff>0</xdr:colOff>
                    <xdr:row>32</xdr:row>
                    <xdr:rowOff>47625</xdr:rowOff>
                  </from>
                  <to>
                    <xdr:col>35</xdr:col>
                    <xdr:colOff>171450</xdr:colOff>
                    <xdr:row>32</xdr:row>
                    <xdr:rowOff>190500</xdr:rowOff>
                  </to>
                </anchor>
              </controlPr>
            </control>
          </mc:Choice>
        </mc:AlternateContent>
        <mc:AlternateContent xmlns:mc="http://schemas.openxmlformats.org/markup-compatibility/2006">
          <mc:Choice Requires="x14">
            <control shapeId="2094" r:id="rId28" name="Check Box 46">
              <controlPr defaultSize="0" autoFill="0" autoLine="0" autoPict="0">
                <anchor moveWithCells="1">
                  <from>
                    <xdr:col>35</xdr:col>
                    <xdr:colOff>0</xdr:colOff>
                    <xdr:row>33</xdr:row>
                    <xdr:rowOff>47625</xdr:rowOff>
                  </from>
                  <to>
                    <xdr:col>35</xdr:col>
                    <xdr:colOff>171450</xdr:colOff>
                    <xdr:row>33</xdr:row>
                    <xdr:rowOff>190500</xdr:rowOff>
                  </to>
                </anchor>
              </controlPr>
            </control>
          </mc:Choice>
        </mc:AlternateContent>
        <mc:AlternateContent xmlns:mc="http://schemas.openxmlformats.org/markup-compatibility/2006">
          <mc:Choice Requires="x14">
            <control shapeId="2095" r:id="rId29" name="Check Box 47">
              <controlPr defaultSize="0" autoFill="0" autoLine="0" autoPict="0">
                <anchor moveWithCells="1">
                  <from>
                    <xdr:col>35</xdr:col>
                    <xdr:colOff>0</xdr:colOff>
                    <xdr:row>12</xdr:row>
                    <xdr:rowOff>47625</xdr:rowOff>
                  </from>
                  <to>
                    <xdr:col>35</xdr:col>
                    <xdr:colOff>171450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Hinweise-allg.Eingaben</vt:lpstr>
      <vt:lpstr>Fahrten</vt:lpstr>
      <vt:lpstr>Fahrten!Druckbereich</vt:lpstr>
      <vt:lpstr>'Hinweise-allg.Eingaben'!Druckbereich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sneubacher</cp:lastModifiedBy>
  <cp:lastPrinted>2024-03-01T13:29:22Z</cp:lastPrinted>
  <dcterms:created xsi:type="dcterms:W3CDTF">2002-01-13T16:23:45Z</dcterms:created>
  <dcterms:modified xsi:type="dcterms:W3CDTF">2024-06-10T14:45:04Z</dcterms:modified>
</cp:coreProperties>
</file>